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own Clerk\Documents\Budget\"/>
    </mc:Choice>
  </mc:AlternateContent>
  <xr:revisionPtr revIDLastSave="0" documentId="8_{A53A9B20-7463-4761-9C82-67F7CEC69D48}" xr6:coauthVersionLast="47" xr6:coauthVersionMax="47" xr10:uidLastSave="{00000000-0000-0000-0000-000000000000}"/>
  <bookViews>
    <workbookView xWindow="-120" yWindow="-120" windowWidth="29040" windowHeight="15720" xr2:uid="{EB782CD1-5A55-47BF-B125-60765889FB0A}"/>
  </bookViews>
  <sheets>
    <sheet name="Cover_Sheet" sheetId="1" r:id="rId1"/>
    <sheet name="Summary" sheetId="2" r:id="rId2"/>
    <sheet name="A" sheetId="3" r:id="rId3"/>
    <sheet name="B" sheetId="4" r:id="rId4"/>
    <sheet name="DA" sheetId="5" r:id="rId5"/>
    <sheet name="DB" sheetId="6" r:id="rId6"/>
    <sheet name="WD_#1-_SW1" sheetId="7" r:id="rId7"/>
    <sheet name="WD_#2-_SW2" sheetId="8" r:id="rId8"/>
    <sheet name="WD_#3-_SW#3" sheetId="9" r:id="rId9"/>
    <sheet name="WD_#4-_SW4" sheetId="10" r:id="rId10"/>
    <sheet name="WD_#5-_SW5" sheetId="11" r:id="rId11"/>
    <sheet name="WD_#6-_SW6" sheetId="12" r:id="rId12"/>
    <sheet name="CAP_PROJ_WD7" sheetId="13" r:id="rId13"/>
    <sheet name="Fire_Prot'n_Dist" sheetId="14" r:id="rId14"/>
    <sheet name="Salaries" sheetId="15" r:id="rId15"/>
    <sheet name="Sheet28" sheetId="43" r:id="rId16"/>
    <sheet name="Sheet23" sheetId="16" r:id="rId17"/>
    <sheet name="Sheet22" sheetId="17" r:id="rId18"/>
    <sheet name="Sheet29" sheetId="44" r:id="rId19"/>
    <sheet name="Sheet21" sheetId="18" r:id="rId20"/>
    <sheet name="Sheet20" sheetId="19" r:id="rId21"/>
    <sheet name="Sheet26" sheetId="20" r:id="rId22"/>
    <sheet name="Sheet24" sheetId="21" r:id="rId23"/>
    <sheet name="Sheet19" sheetId="22" r:id="rId24"/>
    <sheet name="Sheet27" sheetId="23" r:id="rId25"/>
    <sheet name="Sheet25" sheetId="24" r:id="rId26"/>
    <sheet name="Sheet14" sheetId="25" r:id="rId27"/>
    <sheet name="Sheet16" sheetId="26" r:id="rId28"/>
    <sheet name="Sheet13" sheetId="27" r:id="rId29"/>
    <sheet name="Sheet17" sheetId="28" r:id="rId30"/>
    <sheet name="Sheet18" sheetId="29" r:id="rId31"/>
    <sheet name="Sheet15" sheetId="30" r:id="rId32"/>
    <sheet name="Sheet11" sheetId="31" r:id="rId33"/>
    <sheet name="Sheet5" sheetId="32" r:id="rId34"/>
    <sheet name="Sheet6" sheetId="33" r:id="rId35"/>
    <sheet name="Sheet1" sheetId="34" r:id="rId36"/>
    <sheet name="Sheet3" sheetId="35" r:id="rId37"/>
    <sheet name="Sheet4" sheetId="36" r:id="rId38"/>
    <sheet name="Sheet7" sheetId="37" r:id="rId39"/>
    <sheet name="Sheet8" sheetId="38" r:id="rId40"/>
    <sheet name="Sheet10" sheetId="39" r:id="rId41"/>
    <sheet name="Sheet12" sheetId="40" r:id="rId42"/>
    <sheet name="Sheet9" sheetId="41" r:id="rId43"/>
    <sheet name="Sheet2" sheetId="42" r:id="rId44"/>
  </sheets>
  <definedNames>
    <definedName name="_xlnm.Print_Area" localSheetId="3">B!$A$1:$I$69</definedName>
    <definedName name="_xlnm.Print_Area" localSheetId="4">DA!$A$1:$I$60</definedName>
    <definedName name="_xlnm.Print_Area" localSheetId="5">DB!$A$1:$I$73</definedName>
    <definedName name="_xlnm.Print_Area" localSheetId="1">Summary!$A$1:$I$31</definedName>
    <definedName name="_xlnm.Print_Area" localSheetId="6">'WD_#1-_SW1'!$A$1:$I$40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3" l="1"/>
  <c r="F11" i="13"/>
  <c r="F10" i="2"/>
  <c r="F9" i="2"/>
  <c r="I34" i="15"/>
  <c r="I29" i="15"/>
  <c r="I26" i="15"/>
  <c r="D23" i="2"/>
  <c r="D22" i="2"/>
  <c r="D21" i="2"/>
  <c r="D20" i="2"/>
  <c r="D19" i="2"/>
  <c r="D18" i="2"/>
  <c r="D17" i="2"/>
  <c r="D10" i="2"/>
  <c r="D9" i="2"/>
  <c r="D8" i="2"/>
  <c r="D7" i="2"/>
  <c r="H34" i="15"/>
  <c r="G34" i="15"/>
  <c r="F34" i="15"/>
  <c r="E34" i="15"/>
  <c r="D34" i="15"/>
  <c r="C34" i="15"/>
  <c r="H26" i="15"/>
  <c r="H36" i="15" s="1"/>
  <c r="G26" i="15"/>
  <c r="G36" i="15" s="1"/>
  <c r="F26" i="15"/>
  <c r="F36" i="15" s="1"/>
  <c r="E26" i="15"/>
  <c r="E36" i="15" s="1"/>
  <c r="D26" i="15"/>
  <c r="D36" i="15" s="1"/>
  <c r="C26" i="15"/>
  <c r="C36" i="15" s="1"/>
  <c r="I10" i="15"/>
  <c r="H10" i="15"/>
  <c r="G10" i="15"/>
  <c r="F10" i="15"/>
  <c r="E10" i="15"/>
  <c r="D10" i="15"/>
  <c r="C10" i="15"/>
  <c r="F22" i="14"/>
  <c r="G14" i="14"/>
  <c r="F14" i="14"/>
  <c r="F12" i="14"/>
  <c r="I11" i="14"/>
  <c r="I10" i="14"/>
  <c r="I9" i="14"/>
  <c r="I8" i="14"/>
  <c r="G8" i="14"/>
  <c r="C23" i="2" s="1"/>
  <c r="F8" i="14"/>
  <c r="F18" i="14" s="1"/>
  <c r="E8" i="14"/>
  <c r="D8" i="14"/>
  <c r="C8" i="14"/>
  <c r="I7" i="14"/>
  <c r="G4" i="14"/>
  <c r="G12" i="14" s="1"/>
  <c r="F4" i="14"/>
  <c r="E4" i="14"/>
  <c r="D4" i="14"/>
  <c r="C4" i="14"/>
  <c r="I3" i="14"/>
  <c r="S27" i="13"/>
  <c r="H21" i="13"/>
  <c r="G21" i="13"/>
  <c r="F21" i="13"/>
  <c r="E21" i="13"/>
  <c r="E25" i="13" s="1"/>
  <c r="D21" i="13"/>
  <c r="D25" i="13" s="1"/>
  <c r="H11" i="13"/>
  <c r="E11" i="13"/>
  <c r="D11" i="13"/>
  <c r="J9" i="13"/>
  <c r="D28" i="12"/>
  <c r="C28" i="12"/>
  <c r="G24" i="12"/>
  <c r="F24" i="12"/>
  <c r="E24" i="12"/>
  <c r="E28" i="12" s="1"/>
  <c r="D24" i="12"/>
  <c r="C24" i="12"/>
  <c r="G13" i="12"/>
  <c r="B22" i="2" s="1"/>
  <c r="F13" i="12"/>
  <c r="E13" i="12"/>
  <c r="D13" i="12"/>
  <c r="C13" i="12"/>
  <c r="I10" i="12"/>
  <c r="G29" i="11"/>
  <c r="E29" i="11"/>
  <c r="G23" i="11"/>
  <c r="C21" i="2" s="1"/>
  <c r="F23" i="11"/>
  <c r="E23" i="11"/>
  <c r="I23" i="11" s="1"/>
  <c r="D23" i="11"/>
  <c r="C23" i="11"/>
  <c r="I22" i="11"/>
  <c r="I21" i="11"/>
  <c r="I20" i="11"/>
  <c r="I19" i="11"/>
  <c r="I18" i="11"/>
  <c r="I17" i="11"/>
  <c r="I16" i="11"/>
  <c r="I15" i="11"/>
  <c r="I14" i="11"/>
  <c r="G12" i="11"/>
  <c r="F12" i="11"/>
  <c r="E12" i="11"/>
  <c r="D12" i="11"/>
  <c r="C12" i="11"/>
  <c r="C33" i="11" s="1"/>
  <c r="I11" i="11"/>
  <c r="I10" i="11"/>
  <c r="I9" i="11"/>
  <c r="I8" i="11"/>
  <c r="I7" i="11"/>
  <c r="I6" i="11"/>
  <c r="I5" i="11"/>
  <c r="I4" i="11"/>
  <c r="D31" i="10"/>
  <c r="D29" i="10"/>
  <c r="E27" i="10"/>
  <c r="E25" i="10"/>
  <c r="E22" i="10"/>
  <c r="I20" i="10"/>
  <c r="I19" i="10"/>
  <c r="I18" i="10"/>
  <c r="G18" i="10"/>
  <c r="F18" i="10"/>
  <c r="F22" i="10" s="1"/>
  <c r="E18" i="10"/>
  <c r="D18" i="10"/>
  <c r="D22" i="10" s="1"/>
  <c r="D27" i="10" s="1"/>
  <c r="C18" i="10"/>
  <c r="I16" i="10"/>
  <c r="I15" i="10"/>
  <c r="I14" i="10"/>
  <c r="I13" i="10"/>
  <c r="I12" i="10"/>
  <c r="I11" i="10"/>
  <c r="I10" i="10"/>
  <c r="G10" i="10"/>
  <c r="F10" i="10"/>
  <c r="E10" i="10"/>
  <c r="E29" i="10" s="1"/>
  <c r="E31" i="10" s="1"/>
  <c r="D10" i="10"/>
  <c r="C10" i="10"/>
  <c r="C29" i="10" s="1"/>
  <c r="I8" i="10"/>
  <c r="I7" i="10"/>
  <c r="I6" i="10"/>
  <c r="I5" i="10"/>
  <c r="I4" i="10"/>
  <c r="I3" i="10"/>
  <c r="C24" i="9"/>
  <c r="F22" i="9"/>
  <c r="F26" i="9" s="1"/>
  <c r="G11" i="9"/>
  <c r="C19" i="2" s="1"/>
  <c r="F11" i="9"/>
  <c r="F15" i="9" s="1"/>
  <c r="F18" i="9" s="1"/>
  <c r="F20" i="9" s="1"/>
  <c r="E11" i="9"/>
  <c r="D11" i="9"/>
  <c r="C11" i="9"/>
  <c r="I10" i="9"/>
  <c r="I9" i="9"/>
  <c r="I8" i="9"/>
  <c r="I7" i="9"/>
  <c r="G5" i="9"/>
  <c r="G24" i="9" s="1"/>
  <c r="F5" i="9"/>
  <c r="F24" i="9" s="1"/>
  <c r="E5" i="9"/>
  <c r="E24" i="9" s="1"/>
  <c r="D5" i="9"/>
  <c r="D24" i="9" s="1"/>
  <c r="C5" i="9"/>
  <c r="I4" i="9"/>
  <c r="D30" i="8"/>
  <c r="C30" i="8"/>
  <c r="E26" i="8"/>
  <c r="C26" i="8"/>
  <c r="C22" i="8"/>
  <c r="C19" i="8"/>
  <c r="I18" i="8"/>
  <c r="I17" i="8"/>
  <c r="I16" i="8"/>
  <c r="G15" i="8"/>
  <c r="F15" i="8"/>
  <c r="E15" i="8"/>
  <c r="D15" i="8"/>
  <c r="C15" i="8"/>
  <c r="C24" i="8" s="1"/>
  <c r="C28" i="8" s="1"/>
  <c r="C32" i="8" s="1"/>
  <c r="E30" i="8" s="1"/>
  <c r="I14" i="8"/>
  <c r="I13" i="8"/>
  <c r="I12" i="8"/>
  <c r="I11" i="8"/>
  <c r="I10" i="8"/>
  <c r="I9" i="8"/>
  <c r="G8" i="8"/>
  <c r="F8" i="8"/>
  <c r="E8" i="8"/>
  <c r="D8" i="8"/>
  <c r="C8" i="8"/>
  <c r="I7" i="8"/>
  <c r="I6" i="8"/>
  <c r="I5" i="8"/>
  <c r="I4" i="8"/>
  <c r="I3" i="8"/>
  <c r="F18" i="7"/>
  <c r="F21" i="7" s="1"/>
  <c r="F23" i="7" s="1"/>
  <c r="E18" i="7"/>
  <c r="C18" i="7"/>
  <c r="I16" i="7"/>
  <c r="I15" i="7"/>
  <c r="I14" i="7"/>
  <c r="G14" i="7"/>
  <c r="I13" i="7" s="1"/>
  <c r="F14" i="7"/>
  <c r="E14" i="7"/>
  <c r="D14" i="7"/>
  <c r="C14" i="7"/>
  <c r="I12" i="7"/>
  <c r="I11" i="7"/>
  <c r="I10" i="7"/>
  <c r="I9" i="7"/>
  <c r="I8" i="7"/>
  <c r="I7" i="7"/>
  <c r="I6" i="7"/>
  <c r="G6" i="7"/>
  <c r="B17" i="2" s="1"/>
  <c r="F6" i="7"/>
  <c r="F27" i="7" s="1"/>
  <c r="E6" i="7"/>
  <c r="E27" i="7" s="1"/>
  <c r="D6" i="7"/>
  <c r="D27" i="7" s="1"/>
  <c r="C6" i="7"/>
  <c r="C27" i="7" s="1"/>
  <c r="I3" i="7"/>
  <c r="C53" i="6"/>
  <c r="I52" i="6"/>
  <c r="I51" i="6"/>
  <c r="G49" i="6"/>
  <c r="F49" i="6"/>
  <c r="F55" i="6" s="1"/>
  <c r="E49" i="6"/>
  <c r="D49" i="6"/>
  <c r="C49" i="6"/>
  <c r="I48" i="6"/>
  <c r="I47" i="6"/>
  <c r="I46" i="6"/>
  <c r="I45" i="6"/>
  <c r="I44" i="6"/>
  <c r="I42" i="6"/>
  <c r="I41" i="6"/>
  <c r="I40" i="6"/>
  <c r="I39" i="6"/>
  <c r="I38" i="6"/>
  <c r="I37" i="6"/>
  <c r="G36" i="6"/>
  <c r="F36" i="6"/>
  <c r="F61" i="6" s="1"/>
  <c r="E36" i="6"/>
  <c r="D36" i="6"/>
  <c r="D61" i="6" s="1"/>
  <c r="C36" i="6"/>
  <c r="C61" i="6" s="1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4" i="6"/>
  <c r="I13" i="6"/>
  <c r="I12" i="6"/>
  <c r="I11" i="6"/>
  <c r="I10" i="6"/>
  <c r="I9" i="6"/>
  <c r="I8" i="6"/>
  <c r="I7" i="6"/>
  <c r="I6" i="6"/>
  <c r="I5" i="6"/>
  <c r="I4" i="6"/>
  <c r="I3" i="6"/>
  <c r="D43" i="5"/>
  <c r="D47" i="5" s="1"/>
  <c r="D51" i="5" s="1"/>
  <c r="D37" i="5"/>
  <c r="I36" i="5"/>
  <c r="I35" i="5"/>
  <c r="I34" i="5"/>
  <c r="G33" i="5"/>
  <c r="C9" i="2" s="1"/>
  <c r="F33" i="5"/>
  <c r="F43" i="5" s="1"/>
  <c r="E33" i="5"/>
  <c r="I33" i="5" s="1"/>
  <c r="D33" i="5"/>
  <c r="C33" i="5"/>
  <c r="I32" i="5"/>
  <c r="I31" i="5"/>
  <c r="I30" i="5"/>
  <c r="I29" i="5"/>
  <c r="I28" i="5"/>
  <c r="I27" i="5"/>
  <c r="I26" i="5"/>
  <c r="I25" i="5"/>
  <c r="I24" i="5"/>
  <c r="I23" i="5"/>
  <c r="G22" i="5"/>
  <c r="G37" i="5" s="1"/>
  <c r="F22" i="5"/>
  <c r="F45" i="5" s="1"/>
  <c r="E22" i="5"/>
  <c r="E45" i="5" s="1"/>
  <c r="D22" i="5"/>
  <c r="D45" i="5" s="1"/>
  <c r="C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46" i="4"/>
  <c r="G45" i="4"/>
  <c r="C8" i="2" s="1"/>
  <c r="F45" i="4"/>
  <c r="F55" i="4" s="1"/>
  <c r="E45" i="4"/>
  <c r="D45" i="4"/>
  <c r="C45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G27" i="4"/>
  <c r="G57" i="4" s="1"/>
  <c r="F27" i="4"/>
  <c r="F57" i="4" s="1"/>
  <c r="E27" i="4"/>
  <c r="D27" i="4"/>
  <c r="D49" i="4" s="1"/>
  <c r="C27" i="4"/>
  <c r="C49" i="4" s="1"/>
  <c r="C51" i="4" s="1"/>
  <c r="C53" i="4" s="1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8" i="4"/>
  <c r="I7" i="4"/>
  <c r="I6" i="4"/>
  <c r="I5" i="4"/>
  <c r="I4" i="4"/>
  <c r="I3" i="4"/>
  <c r="G114" i="3"/>
  <c r="I114" i="3" s="1"/>
  <c r="F114" i="3"/>
  <c r="E114" i="3"/>
  <c r="D114" i="3"/>
  <c r="C114" i="3"/>
  <c r="I112" i="3"/>
  <c r="I111" i="3"/>
  <c r="I110" i="3"/>
  <c r="I109" i="3"/>
  <c r="I108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G90" i="3"/>
  <c r="F90" i="3"/>
  <c r="E90" i="3"/>
  <c r="E126" i="3" s="1"/>
  <c r="D90" i="3"/>
  <c r="D118" i="3" s="1"/>
  <c r="C90" i="3"/>
  <c r="C126" i="3" s="1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H12" i="2"/>
  <c r="I5" i="7" l="1"/>
  <c r="G18" i="7"/>
  <c r="I17" i="7" s="1"/>
  <c r="G27" i="7"/>
  <c r="G25" i="7"/>
  <c r="G29" i="7" s="1"/>
  <c r="G118" i="3"/>
  <c r="G120" i="3" s="1"/>
  <c r="G122" i="3" s="1"/>
  <c r="H25" i="13"/>
  <c r="C55" i="4"/>
  <c r="F57" i="6"/>
  <c r="F59" i="6"/>
  <c r="F63" i="6" s="1"/>
  <c r="F47" i="5"/>
  <c r="F59" i="4"/>
  <c r="D12" i="2"/>
  <c r="D25" i="2" s="1"/>
  <c r="D124" i="3"/>
  <c r="F118" i="3"/>
  <c r="E118" i="3"/>
  <c r="E120" i="3" s="1"/>
  <c r="E122" i="3" s="1"/>
  <c r="G53" i="6"/>
  <c r="I53" i="6" s="1"/>
  <c r="G61" i="6"/>
  <c r="G39" i="5"/>
  <c r="G41" i="5" s="1"/>
  <c r="G43" i="5"/>
  <c r="E51" i="4"/>
  <c r="E53" i="4" s="1"/>
  <c r="E55" i="4"/>
  <c r="I8" i="8"/>
  <c r="B18" i="2"/>
  <c r="D120" i="3"/>
  <c r="D122" i="3" s="1"/>
  <c r="E49" i="4"/>
  <c r="I44" i="4"/>
  <c r="D57" i="4"/>
  <c r="D53" i="6"/>
  <c r="D55" i="6" s="1"/>
  <c r="D57" i="6" s="1"/>
  <c r="D18" i="7"/>
  <c r="C22" i="9"/>
  <c r="C26" i="9" s="1"/>
  <c r="I9" i="10"/>
  <c r="G29" i="10"/>
  <c r="G22" i="10"/>
  <c r="I21" i="10" s="1"/>
  <c r="B20" i="2"/>
  <c r="C20" i="2"/>
  <c r="I17" i="10"/>
  <c r="E33" i="11"/>
  <c r="E27" i="11"/>
  <c r="C57" i="4"/>
  <c r="C59" i="4" s="1"/>
  <c r="C63" i="4" s="1"/>
  <c r="G28" i="12"/>
  <c r="C22" i="2"/>
  <c r="E22" i="2" s="1"/>
  <c r="G22" i="2" s="1"/>
  <c r="I22" i="2" s="1"/>
  <c r="E57" i="4"/>
  <c r="G19" i="8"/>
  <c r="G22" i="8" s="1"/>
  <c r="D14" i="14"/>
  <c r="C45" i="5"/>
  <c r="C37" i="5"/>
  <c r="C43" i="5" s="1"/>
  <c r="C47" i="5" s="1"/>
  <c r="C51" i="5" s="1"/>
  <c r="E53" i="6"/>
  <c r="E59" i="6" s="1"/>
  <c r="I12" i="11"/>
  <c r="B21" i="2"/>
  <c r="E21" i="2" s="1"/>
  <c r="G21" i="2" s="1"/>
  <c r="I21" i="2" s="1"/>
  <c r="G33" i="11"/>
  <c r="G27" i="11"/>
  <c r="G31" i="11" s="1"/>
  <c r="G35" i="11" s="1"/>
  <c r="D33" i="11"/>
  <c r="D27" i="11"/>
  <c r="D31" i="11" s="1"/>
  <c r="D35" i="11" s="1"/>
  <c r="E37" i="5"/>
  <c r="E43" i="5" s="1"/>
  <c r="E47" i="5" s="1"/>
  <c r="E51" i="5" s="1"/>
  <c r="C21" i="7"/>
  <c r="C23" i="7" s="1"/>
  <c r="C15" i="9"/>
  <c r="C20" i="14"/>
  <c r="C12" i="14"/>
  <c r="C18" i="14" s="1"/>
  <c r="D25" i="7"/>
  <c r="D29" i="7" s="1"/>
  <c r="D12" i="14"/>
  <c r="D18" i="14" s="1"/>
  <c r="D20" i="14"/>
  <c r="G126" i="3"/>
  <c r="I90" i="3"/>
  <c r="B7" i="2"/>
  <c r="F51" i="4"/>
  <c r="D59" i="6"/>
  <c r="D63" i="6" s="1"/>
  <c r="D67" i="6" s="1"/>
  <c r="E21" i="7"/>
  <c r="E23" i="7" s="1"/>
  <c r="C18" i="9"/>
  <c r="C20" i="9" s="1"/>
  <c r="D25" i="10"/>
  <c r="C29" i="11"/>
  <c r="F25" i="13"/>
  <c r="E12" i="14"/>
  <c r="E20" i="14"/>
  <c r="C55" i="6"/>
  <c r="C57" i="6" s="1"/>
  <c r="C59" i="6"/>
  <c r="C63" i="6" s="1"/>
  <c r="C67" i="6" s="1"/>
  <c r="F25" i="7"/>
  <c r="F29" i="7" s="1"/>
  <c r="D26" i="8"/>
  <c r="D19" i="8"/>
  <c r="D22" i="8" s="1"/>
  <c r="D18" i="9"/>
  <c r="D20" i="9" s="1"/>
  <c r="D29" i="11"/>
  <c r="B9" i="2"/>
  <c r="E9" i="2" s="1"/>
  <c r="G9" i="2" s="1"/>
  <c r="I9" i="2" s="1"/>
  <c r="G45" i="5"/>
  <c r="E55" i="6"/>
  <c r="E57" i="6" s="1"/>
  <c r="I22" i="5"/>
  <c r="D39" i="5"/>
  <c r="D41" i="5" s="1"/>
  <c r="C25" i="7"/>
  <c r="C29" i="7" s="1"/>
  <c r="E19" i="8"/>
  <c r="E22" i="8" s="1"/>
  <c r="G26" i="8"/>
  <c r="G25" i="10"/>
  <c r="G49" i="4"/>
  <c r="G51" i="4" s="1"/>
  <c r="D126" i="3"/>
  <c r="C118" i="3"/>
  <c r="C120" i="3" s="1"/>
  <c r="C122" i="3" s="1"/>
  <c r="D51" i="4"/>
  <c r="D53" i="4" s="1"/>
  <c r="I49" i="6"/>
  <c r="C10" i="2"/>
  <c r="E61" i="6"/>
  <c r="F19" i="8"/>
  <c r="I15" i="8"/>
  <c r="C18" i="2"/>
  <c r="C25" i="10"/>
  <c r="I5" i="9"/>
  <c r="D15" i="9"/>
  <c r="D22" i="9" s="1"/>
  <c r="D26" i="9" s="1"/>
  <c r="D55" i="4"/>
  <c r="G21" i="7"/>
  <c r="G23" i="7" s="1"/>
  <c r="E15" i="9"/>
  <c r="E22" i="9" s="1"/>
  <c r="E26" i="9" s="1"/>
  <c r="F29" i="15"/>
  <c r="B10" i="2"/>
  <c r="E10" i="2" s="1"/>
  <c r="G10" i="2" s="1"/>
  <c r="I10" i="2" s="1"/>
  <c r="G29" i="15"/>
  <c r="G15" i="9"/>
  <c r="G20" i="14"/>
  <c r="H29" i="15"/>
  <c r="C7" i="2"/>
  <c r="C12" i="2" s="1"/>
  <c r="C17" i="2"/>
  <c r="E17" i="2" s="1"/>
  <c r="G17" i="2" s="1"/>
  <c r="I17" i="2" s="1"/>
  <c r="B8" i="2"/>
  <c r="E8" i="2" s="1"/>
  <c r="G8" i="2" s="1"/>
  <c r="I8" i="2" s="1"/>
  <c r="E39" i="5"/>
  <c r="E41" i="5" s="1"/>
  <c r="I36" i="6"/>
  <c r="D21" i="7"/>
  <c r="D23" i="7" s="1"/>
  <c r="I11" i="9"/>
  <c r="C22" i="10"/>
  <c r="C27" i="10" s="1"/>
  <c r="C31" i="10" s="1"/>
  <c r="E31" i="11"/>
  <c r="E35" i="11" s="1"/>
  <c r="C29" i="15"/>
  <c r="B19" i="2"/>
  <c r="E19" i="2" s="1"/>
  <c r="G19" i="2" s="1"/>
  <c r="I19" i="2" s="1"/>
  <c r="B23" i="2"/>
  <c r="E23" i="2" s="1"/>
  <c r="G23" i="2" s="1"/>
  <c r="I23" i="2" s="1"/>
  <c r="I27" i="4"/>
  <c r="E25" i="7"/>
  <c r="E29" i="7" s="1"/>
  <c r="I4" i="14"/>
  <c r="G18" i="14"/>
  <c r="D29" i="15"/>
  <c r="C27" i="11"/>
  <c r="C31" i="11" s="1"/>
  <c r="C35" i="11" s="1"/>
  <c r="E29" i="15"/>
  <c r="D128" i="3" l="1"/>
  <c r="D132" i="3" s="1"/>
  <c r="G59" i="6"/>
  <c r="G63" i="6" s="1"/>
  <c r="G67" i="6" s="1"/>
  <c r="G55" i="6"/>
  <c r="G57" i="6" s="1"/>
  <c r="G124" i="3"/>
  <c r="G128" i="3" s="1"/>
  <c r="G132" i="3" s="1"/>
  <c r="E63" i="6"/>
  <c r="E67" i="6" s="1"/>
  <c r="C25" i="2"/>
  <c r="D59" i="4"/>
  <c r="D63" i="4" s="1"/>
  <c r="G24" i="8"/>
  <c r="G28" i="8" s="1"/>
  <c r="E124" i="3"/>
  <c r="E128" i="3" s="1"/>
  <c r="E132" i="3" s="1"/>
  <c r="C39" i="5"/>
  <c r="C41" i="5" s="1"/>
  <c r="G18" i="9"/>
  <c r="G20" i="9" s="1"/>
  <c r="G22" i="9"/>
  <c r="G26" i="9" s="1"/>
  <c r="E7" i="2"/>
  <c r="B12" i="2"/>
  <c r="B25" i="2" s="1"/>
  <c r="G27" i="10"/>
  <c r="G31" i="10" s="1"/>
  <c r="C14" i="14"/>
  <c r="I48" i="4"/>
  <c r="G55" i="4"/>
  <c r="G59" i="4" s="1"/>
  <c r="G63" i="4" s="1"/>
  <c r="C124" i="3"/>
  <c r="C128" i="3" s="1"/>
  <c r="C132" i="3" s="1"/>
  <c r="E20" i="2"/>
  <c r="G20" i="2" s="1"/>
  <c r="I20" i="2" s="1"/>
  <c r="E18" i="2"/>
  <c r="G18" i="2" s="1"/>
  <c r="I18" i="2" s="1"/>
  <c r="E18" i="14"/>
  <c r="E22" i="14" s="1"/>
  <c r="E14" i="14"/>
  <c r="I19" i="8"/>
  <c r="E59" i="4"/>
  <c r="E63" i="4" s="1"/>
  <c r="D22" i="14"/>
  <c r="E24" i="8"/>
  <c r="E28" i="8" s="1"/>
  <c r="E32" i="8" s="1"/>
  <c r="G30" i="8" s="1"/>
  <c r="I37" i="5"/>
  <c r="G53" i="4"/>
  <c r="I50" i="4"/>
  <c r="G22" i="14"/>
  <c r="G47" i="5"/>
  <c r="G51" i="5" s="1"/>
  <c r="I12" i="14"/>
  <c r="D24" i="8"/>
  <c r="D28" i="8" s="1"/>
  <c r="D32" i="8" s="1"/>
  <c r="C22" i="14"/>
  <c r="E18" i="9"/>
  <c r="E20" i="9" s="1"/>
  <c r="G32" i="8" l="1"/>
  <c r="E12" i="2"/>
  <c r="E25" i="2" s="1"/>
  <c r="E30" i="2" s="1"/>
  <c r="G7" i="2"/>
  <c r="G12" i="2" l="1"/>
  <c r="I12" i="2" s="1"/>
  <c r="I7" i="2"/>
</calcChain>
</file>

<file path=xl/sharedStrings.xml><?xml version="1.0" encoding="utf-8"?>
<sst xmlns="http://schemas.openxmlformats.org/spreadsheetml/2006/main" count="1024" uniqueCount="649">
  <si>
    <t>Town of Alexander</t>
  </si>
  <si>
    <t>2025 Adopted BUDGET  Revised 2/5/2025</t>
  </si>
  <si>
    <t>TOWN OF ALEXANDER</t>
  </si>
  <si>
    <t>2025 ADOPTED BUDGET TAX RATE SCHEDULE  Revised 02/05/2025</t>
  </si>
  <si>
    <t>FUND</t>
  </si>
  <si>
    <t>APPROPRIATIONS</t>
  </si>
  <si>
    <t>ESTIMATED REVENUES</t>
  </si>
  <si>
    <t>APPROP FUND BALANCE</t>
  </si>
  <si>
    <t>AMT . RAISED BY TAX</t>
  </si>
  <si>
    <t>Est. Total Assessed Value</t>
  </si>
  <si>
    <t>Tax Rate $$ per Thousand</t>
  </si>
  <si>
    <t>% Change From Current Year</t>
  </si>
  <si>
    <t>A- GENERALTOWNWIDE</t>
  </si>
  <si>
    <t xml:space="preserve"> </t>
  </si>
  <si>
    <t>B- GENERAL OUTSIDE VILLAGES</t>
  </si>
  <si>
    <t>DA-HIGHWAY TOWNWIDE</t>
  </si>
  <si>
    <t>DB- HIGHWAY OUTSIDE VILLAGES</t>
  </si>
  <si>
    <t>TOTALS</t>
  </si>
  <si>
    <t>SPECIAL DISTRICTS</t>
  </si>
  <si>
    <t>Water District #1</t>
  </si>
  <si>
    <t>Water District #2</t>
  </si>
  <si>
    <t>Water District #3</t>
  </si>
  <si>
    <t>Water District #4</t>
  </si>
  <si>
    <t>Water District #5</t>
  </si>
  <si>
    <t>Water District #6</t>
  </si>
  <si>
    <t>Fire District</t>
  </si>
  <si>
    <t>TOTAL LEVY</t>
  </si>
  <si>
    <t>TAX CAP ALLOWABLE</t>
  </si>
  <si>
    <t>Over / (Under) Tax Cap</t>
  </si>
  <si>
    <t>ACCOUNT</t>
  </si>
  <si>
    <t>TITLE</t>
  </si>
  <si>
    <t>2023 Budget</t>
  </si>
  <si>
    <t>2023 Actual</t>
  </si>
  <si>
    <t>2024 Budget</t>
  </si>
  <si>
    <t>ACTUAL THROUGH 10/31/2024</t>
  </si>
  <si>
    <t>% CHANGE</t>
  </si>
  <si>
    <t>A1010.1</t>
  </si>
  <si>
    <t>TOWN BOARD - PERSONAL SERVICES</t>
  </si>
  <si>
    <t>A1010.4</t>
  </si>
  <si>
    <t>TOWN BOARD - CONTRACTUAL</t>
  </si>
  <si>
    <t>A1110.1</t>
  </si>
  <si>
    <t>JUSTICES - PERSONAL SERVICES</t>
  </si>
  <si>
    <t>A1110.1A</t>
  </si>
  <si>
    <t>JUSTICES - PERSONAL SERVICES  CLERK</t>
  </si>
  <si>
    <t>A1110.1B</t>
  </si>
  <si>
    <t>JUSTICES-COURT ATTENDENT</t>
  </si>
  <si>
    <t>A1110.2</t>
  </si>
  <si>
    <t>JUSTICES - EQUIPMENT</t>
  </si>
  <si>
    <t>A1110.4</t>
  </si>
  <si>
    <t>JUSTICES - CONTRACTUAL</t>
  </si>
  <si>
    <t>A1110.41</t>
  </si>
  <si>
    <t>JUSTICES - EQUIPMENT (GRANT)</t>
  </si>
  <si>
    <t>A1165.4</t>
  </si>
  <si>
    <t>DISTRICT ATTORNEY - CONTRACTUAL</t>
  </si>
  <si>
    <t>A1220.1</t>
  </si>
  <si>
    <t>SUPERVISOR - PERSONAL SERVICES</t>
  </si>
  <si>
    <t>A1220.1A</t>
  </si>
  <si>
    <t>DEPUTY SUPERVISOR</t>
  </si>
  <si>
    <t>A1220.2</t>
  </si>
  <si>
    <t>SUPERVISOR - EQUIPMENT</t>
  </si>
  <si>
    <t>A1220.4</t>
  </si>
  <si>
    <t>SUPERVISOR - CONTRACTUAL</t>
  </si>
  <si>
    <t>A 1310.1</t>
  </si>
  <si>
    <t>PAYROLL-PERSONAL SERVICES</t>
  </si>
  <si>
    <t>A1310.4</t>
  </si>
  <si>
    <t>BOOKKEEPING - CONTRACTUAL</t>
  </si>
  <si>
    <t>A 1310.41</t>
  </si>
  <si>
    <t>PAYROLL-CONTRACTUAL</t>
  </si>
  <si>
    <t>A 1310.42</t>
  </si>
  <si>
    <t>APPRAISAL-CONTRACTUAL</t>
  </si>
  <si>
    <t>A1320.4</t>
  </si>
  <si>
    <t>INDEPENDENT AUDITING AND ACCOUNTING</t>
  </si>
  <si>
    <t>A1330.1</t>
  </si>
  <si>
    <t>TAX COLLECTOR - PERSONAL SERVICES</t>
  </si>
  <si>
    <t>A1330.2</t>
  </si>
  <si>
    <t>TAX COLLECTOR- EQUIPMENT</t>
  </si>
  <si>
    <t>A1330.4</t>
  </si>
  <si>
    <t>TAX COLLECTOR - CONTRACTUAL</t>
  </si>
  <si>
    <t>A1340.1</t>
  </si>
  <si>
    <t>BUDGET MANAGER</t>
  </si>
  <si>
    <t>A1355.1A</t>
  </si>
  <si>
    <t>ASSESSORS - BOARD OF ASSESSMENT REVIEW</t>
  </si>
  <si>
    <t>A1355.2</t>
  </si>
  <si>
    <t>ASSESSORS - EQUIPMENT</t>
  </si>
  <si>
    <t>A1355.4</t>
  </si>
  <si>
    <t>ASSESSORS - CONTRACTUAL-BATAVIA</t>
  </si>
  <si>
    <t>A1355.41</t>
  </si>
  <si>
    <t>ASSESSORS - CONTRACTUAL-GAR</t>
  </si>
  <si>
    <t>A1410.1</t>
  </si>
  <si>
    <t>TOWN CLERK - PERSONAL SERVICES</t>
  </si>
  <si>
    <t>A1410.1A</t>
  </si>
  <si>
    <t>TOWN CLERK-PERSONAL SERVICES (DEPUTY)</t>
  </si>
  <si>
    <t>A1410.2</t>
  </si>
  <si>
    <t>TOWN CLERK - EQUIPMENT</t>
  </si>
  <si>
    <t>A1410.4</t>
  </si>
  <si>
    <t>TOWN CLERK - CONTRACTUAL</t>
  </si>
  <si>
    <t>A1410.41</t>
  </si>
  <si>
    <t>TOWN CLERK-RECORDS CONTRACTUAL</t>
  </si>
  <si>
    <t>A 1410.42</t>
  </si>
  <si>
    <t>TOWN CLERK-RECORDS CONTRACTUAL-SONICWALL</t>
  </si>
  <si>
    <t>A1420.4</t>
  </si>
  <si>
    <t>ATTORNEY - CONTRACTUAL</t>
  </si>
  <si>
    <t>A1440.4</t>
  </si>
  <si>
    <t xml:space="preserve">ENGINEERING-CONTRACTUAL </t>
  </si>
  <si>
    <t>A1450.1</t>
  </si>
  <si>
    <t>ELECTIONS - CUSTODIAN</t>
  </si>
  <si>
    <t>A1450.4</t>
  </si>
  <si>
    <t>ELECTIONS-CONTRACTUAL</t>
  </si>
  <si>
    <t>A1620.1</t>
  </si>
  <si>
    <t>BUILDING &amp; GROUNDS - PERSONAL SERVICES</t>
  </si>
  <si>
    <t>A1620.1A</t>
  </si>
  <si>
    <t>BLDG &amp; GRDS -  JANITORIAL PERS SERV</t>
  </si>
  <si>
    <t>A1620.2</t>
  </si>
  <si>
    <t>BUILDING &amp; GROUNDS - EQUIPMENT</t>
  </si>
  <si>
    <t>A1620.4</t>
  </si>
  <si>
    <t>BUILDING &amp; GROUNDS - CONTRACTUAL</t>
  </si>
  <si>
    <t>A1620.42</t>
  </si>
  <si>
    <t>TOWN HALL - UTILITIES ONLY</t>
  </si>
  <si>
    <t>A1650.4</t>
  </si>
  <si>
    <t>CENTRAL COMMUNICATIONS-IT</t>
  </si>
  <si>
    <t>A 1650.41</t>
  </si>
  <si>
    <t>CENTRAL COMMUNICATIONS WEBSITE,COPIER</t>
  </si>
  <si>
    <t>A1670.4</t>
  </si>
  <si>
    <t>CENTRAL PRINTING &amp; MAIL - CONTRACTUAL</t>
  </si>
  <si>
    <t>A1910.4</t>
  </si>
  <si>
    <t>SPECIAL ITEMS - INSURANCE Firemen Cancer</t>
  </si>
  <si>
    <t>A1920.4</t>
  </si>
  <si>
    <t>SPECIAL ITEMS - MUNICIPAL ASSOC DUES</t>
  </si>
  <si>
    <t>A1940.2</t>
  </si>
  <si>
    <t>PURCHASE OF LAND</t>
  </si>
  <si>
    <t>A1990.4</t>
  </si>
  <si>
    <t>SPECIAL ITEMS - CONTINGENT</t>
  </si>
  <si>
    <t>A3310.4</t>
  </si>
  <si>
    <t>TRAFFIC CONTROL - CONTRACTUAL</t>
  </si>
  <si>
    <t>A3510.4</t>
  </si>
  <si>
    <t>CONTROL OF DOGS - CONTRACTUAL</t>
  </si>
  <si>
    <t>A3650.4</t>
  </si>
  <si>
    <t>DEMO OF HIGHWAY BARN-CONTRACTUAL</t>
  </si>
  <si>
    <t>A4020.1</t>
  </si>
  <si>
    <t>REGISTRAR OF VITAL STATISTICS</t>
  </si>
  <si>
    <t>A5010.1</t>
  </si>
  <si>
    <t>SUPERINTENDENT OF HIGHWAYS - PERS SERV</t>
  </si>
  <si>
    <t>A5010.11</t>
  </si>
  <si>
    <t>DEPUTY SUPERINTENDENT OF HIGHWAYS</t>
  </si>
  <si>
    <t>A 5010.12</t>
  </si>
  <si>
    <t>HIGHWAY CLERK</t>
  </si>
  <si>
    <t>A5010.2</t>
  </si>
  <si>
    <t>SUPERINTENDENT OF HIGHWAYS - EQUIPMENT</t>
  </si>
  <si>
    <t>A5010.4</t>
  </si>
  <si>
    <t>SUPERINTENDENT OF HIGHWAYS - CONTRACTUAL</t>
  </si>
  <si>
    <t xml:space="preserve">A 5130.2 </t>
  </si>
  <si>
    <t>EQUIPMENT</t>
  </si>
  <si>
    <t>A5132.1</t>
  </si>
  <si>
    <t>GARAGE - PERSONAL SERVICES</t>
  </si>
  <si>
    <t>A5132.2</t>
  </si>
  <si>
    <t>GARAGE - EQUIPMENT</t>
  </si>
  <si>
    <t>A5132.4</t>
  </si>
  <si>
    <t>GARAGE - CONTRACTUAL</t>
  </si>
  <si>
    <t>A5132.42</t>
  </si>
  <si>
    <t>GARAGE - UTILITIES ONLY</t>
  </si>
  <si>
    <t>A 5142.4</t>
  </si>
  <si>
    <t>SNOW REMOVAL(AFD REC HALL)-CONTRACTUAL</t>
  </si>
  <si>
    <t>A6410.4</t>
  </si>
  <si>
    <t>PUBLICITY - CONTRACTUAL</t>
  </si>
  <si>
    <t>A6772.4</t>
  </si>
  <si>
    <t>SENIOR CITIZEN PROGRAMS</t>
  </si>
  <si>
    <t>A7510.1</t>
  </si>
  <si>
    <t>HISTORIAN - PERSONAL SERVICES</t>
  </si>
  <si>
    <t>A7510.4</t>
  </si>
  <si>
    <t>HISTORIAN - CONTRACTUAL</t>
  </si>
  <si>
    <t>A7520.4</t>
  </si>
  <si>
    <t>HISTORICAL PROPERTY - CONTRACTUAL</t>
  </si>
  <si>
    <t>A7550.4</t>
  </si>
  <si>
    <t>CELEBRATIONS-CONTRACTUAL</t>
  </si>
  <si>
    <t>A 8020.4</t>
  </si>
  <si>
    <t>COMPRENSIVE PLAN STUDY</t>
  </si>
  <si>
    <t>A8160.1</t>
  </si>
  <si>
    <t>REFUSE &amp; GARBAGE - PERSONAL SERVICES</t>
  </si>
  <si>
    <t>A8160.2</t>
  </si>
  <si>
    <t>REFUSE &amp; GARBAGE - EQUIPMENT</t>
  </si>
  <si>
    <t>A8160.4</t>
  </si>
  <si>
    <t>REFUSE &amp; GARBAGE - CONTRACTUAL</t>
  </si>
  <si>
    <t>A 8510.45</t>
  </si>
  <si>
    <t>HOMETOWN HERO BANNERS</t>
  </si>
  <si>
    <t>A8810.4</t>
  </si>
  <si>
    <t>CEMETARIES-CONTRACTUAL EXPENSES</t>
  </si>
  <si>
    <t>A9010.8</t>
  </si>
  <si>
    <t>EMPLOYEE BENEFITS - STATE RETIREMENT</t>
  </si>
  <si>
    <t>A9030.8</t>
  </si>
  <si>
    <t>EMPLOYEE BENEFITS - SOCIAL SECURITY</t>
  </si>
  <si>
    <t>A9060.8</t>
  </si>
  <si>
    <t>EMPLOYEE BENEFITS - MEDICAL INSURANCE</t>
  </si>
  <si>
    <t>A9089.8</t>
  </si>
  <si>
    <t>EMPLOYEEBENEFITS-UNIFORMS</t>
  </si>
  <si>
    <t>A9710.6</t>
  </si>
  <si>
    <t>SALT BARN DEBT PRINCIPAL</t>
  </si>
  <si>
    <t>A9710.7</t>
  </si>
  <si>
    <t>SALT BARN DEBT INTEREST</t>
  </si>
  <si>
    <t>A 9711.6</t>
  </si>
  <si>
    <t>ADDITIONAL FACILITIES BOND PRINICIPAL</t>
  </si>
  <si>
    <t>A 9711.7</t>
  </si>
  <si>
    <t>ADDITIONAL FACILITIES BOND INTEREST</t>
  </si>
  <si>
    <t>A9730.6</t>
  </si>
  <si>
    <t>BOND ANTICIPATION NOTE: PRINCIPAL</t>
  </si>
  <si>
    <t>A8730.7</t>
  </si>
  <si>
    <t>BOND ANTICIPATION NOTE: INTEREST</t>
  </si>
  <si>
    <t>A9901.9</t>
  </si>
  <si>
    <t>TRANSFERS TO OTHER FUNDS</t>
  </si>
  <si>
    <t>TOTAL APPROPRIATIONS</t>
  </si>
  <si>
    <t>REVENUES</t>
  </si>
  <si>
    <t>A1090</t>
  </si>
  <si>
    <t>PROPERTY TAX PENALTY</t>
  </si>
  <si>
    <t>A1255</t>
  </si>
  <si>
    <t>CLERK FEES</t>
  </si>
  <si>
    <t>A2351</t>
  </si>
  <si>
    <t>SENIOR CITIZEN PROGRAMS: other governments</t>
  </si>
  <si>
    <t>A2401</t>
  </si>
  <si>
    <t>INTEREST &amp; EARNINGS</t>
  </si>
  <si>
    <t>A2530</t>
  </si>
  <si>
    <t>GAMES OF CHANCE</t>
  </si>
  <si>
    <t>A2544</t>
  </si>
  <si>
    <t>DOG LICENSE</t>
  </si>
  <si>
    <t>A2555</t>
  </si>
  <si>
    <t>PERMITS</t>
  </si>
  <si>
    <t>A2590</t>
  </si>
  <si>
    <t>REFUSE PERMITS</t>
  </si>
  <si>
    <t>A2610</t>
  </si>
  <si>
    <t>FINES &amp; FORFEITED BAIL</t>
  </si>
  <si>
    <t>A 2651</t>
  </si>
  <si>
    <t>RECYCLING</t>
  </si>
  <si>
    <t>A 2655</t>
  </si>
  <si>
    <t>Sales Other</t>
  </si>
  <si>
    <t>A2665</t>
  </si>
  <si>
    <t>MINOR SALES OF EQUIPMENT</t>
  </si>
  <si>
    <t>A 2706</t>
  </si>
  <si>
    <t>LOCAL GOVERNMENT GRANT-COUNTY ADD FACILITIES</t>
  </si>
  <si>
    <t>A2770</t>
  </si>
  <si>
    <t>UNCLASSIFIED INCOME</t>
  </si>
  <si>
    <t>A3040</t>
  </si>
  <si>
    <t>STATE AID ASSESSMENT</t>
  </si>
  <si>
    <t>A 3089</t>
  </si>
  <si>
    <t>STATE AID-OTHER/NYSERDA GRANT</t>
  </si>
  <si>
    <t>A3389</t>
  </si>
  <si>
    <t>COURT GRANTS</t>
  </si>
  <si>
    <t>A 3902</t>
  </si>
  <si>
    <t>A 4991</t>
  </si>
  <si>
    <t>FEMA Grant Demo Old Highway</t>
  </si>
  <si>
    <t>NYSERDA GRANT</t>
  </si>
  <si>
    <t>A5031</t>
  </si>
  <si>
    <t>INTERFUND TRANSFERS</t>
  </si>
  <si>
    <t>A5730</t>
  </si>
  <si>
    <t>BOND ANTICIPATION NOTES</t>
  </si>
  <si>
    <t>TOTAL REVENUES</t>
  </si>
  <si>
    <t>APPROPRIATED FUND BALANCE</t>
  </si>
  <si>
    <t>A1001</t>
  </si>
  <si>
    <t>AMOUNT TO BE RAISED BY TAXES</t>
  </si>
  <si>
    <t>TOTAL REVENUES &amp; APPROPRIATED FUND BALANCE</t>
  </si>
  <si>
    <t>TOTAL REV. &amp; APPROP FUND BAL. - APPROPRIATIONS</t>
  </si>
  <si>
    <t>Total Actual Revenues</t>
  </si>
  <si>
    <t>Total Actual Appropriations</t>
  </si>
  <si>
    <t>Difference</t>
  </si>
  <si>
    <t>Fund Balance - Beginning of Year</t>
  </si>
  <si>
    <t>Fund Balance - End of Year</t>
  </si>
  <si>
    <t>Breakout of Fund Balance</t>
  </si>
  <si>
    <t>Not In Spendable Form</t>
  </si>
  <si>
    <t>Assigned Appropriated Fund Balance</t>
  </si>
  <si>
    <t>Unassigned Fund Balance</t>
  </si>
  <si>
    <t>Total Fund Balance</t>
  </si>
  <si>
    <t>B1320.4</t>
  </si>
  <si>
    <t>B1650.4</t>
  </si>
  <si>
    <t>GENERAL GOVERNMENT SUPPORT - PHONE</t>
  </si>
  <si>
    <t>B1650.41</t>
  </si>
  <si>
    <t>GENERAL GOVERNMENT SUPPORT - INTERNET</t>
  </si>
  <si>
    <t>B1910.4</t>
  </si>
  <si>
    <t>SPECIAL ITEMS - INSURANCE Base Policy</t>
  </si>
  <si>
    <t>B 1910.41</t>
  </si>
  <si>
    <t xml:space="preserve">SPECIAL ITEMS - INSURANCE Cyber </t>
  </si>
  <si>
    <t>B 1910.42</t>
  </si>
  <si>
    <t>SPECIAL ITEMS - INSURANCE Excess Liability</t>
  </si>
  <si>
    <t>B 1910.43</t>
  </si>
  <si>
    <t>SPECIAL ITEMS-INSURANCE Water System</t>
  </si>
  <si>
    <t>B1990.4</t>
  </si>
  <si>
    <t>B3120.4</t>
  </si>
  <si>
    <t>PUBLIC SAFETY - CONTRACTUAL</t>
  </si>
  <si>
    <t>B 3310.4</t>
  </si>
  <si>
    <t>TRAFFIC CONTROL- CONTRACTUAL</t>
  </si>
  <si>
    <t>B4020.1</t>
  </si>
  <si>
    <t>REGISTAR OF VITAL STATISTICS - PERSONAL SVCS.</t>
  </si>
  <si>
    <t>B5182.4</t>
  </si>
  <si>
    <t>STREET LIGHTING - CONTRACTUAL</t>
  </si>
  <si>
    <t>B8010.1</t>
  </si>
  <si>
    <t>ZONING - PERSONAL SERVICES - Board</t>
  </si>
  <si>
    <t>B8010.1A</t>
  </si>
  <si>
    <t>ZONING - PERSONAL SERVICES - Clerk</t>
  </si>
  <si>
    <t>B8010.2</t>
  </si>
  <si>
    <t>ZONING - EQUIPMENT</t>
  </si>
  <si>
    <t>B8010.4</t>
  </si>
  <si>
    <t>ZONING - CONTRACTUAL</t>
  </si>
  <si>
    <t>B8020.1</t>
  </si>
  <si>
    <t>PLANNING - PERSONAL SERVICES - Board</t>
  </si>
  <si>
    <t>B8020.1A</t>
  </si>
  <si>
    <t>PLANNING - PERSONAL SERVICES - Clerk</t>
  </si>
  <si>
    <t>B8020.4</t>
  </si>
  <si>
    <t>PLANNING - CONTRACTUAL</t>
  </si>
  <si>
    <t>B9010.8</t>
  </si>
  <si>
    <t>EMPLOYEE BENEFITS - NYS  RETIREMENT</t>
  </si>
  <si>
    <t>B9030.8</t>
  </si>
  <si>
    <t>B9040.8</t>
  </si>
  <si>
    <t>WORKER'S COMPENSATION-TOWN</t>
  </si>
  <si>
    <t>B9040.81</t>
  </si>
  <si>
    <t>WORKER'S COMPENSATION-FIRE DEPARTMENT</t>
  </si>
  <si>
    <t>B9901.9</t>
  </si>
  <si>
    <t>TRANSFER TO OTHER FUNDS</t>
  </si>
  <si>
    <t>B1001</t>
  </si>
  <si>
    <t>PROPERTY TAX</t>
  </si>
  <si>
    <t>B1081</t>
  </si>
  <si>
    <t>OTHER PAYMENTS IN LIEU OF TAXES</t>
  </si>
  <si>
    <t>B1120</t>
  </si>
  <si>
    <t>NON PROPERTY TAX DISTRIBUTION BY COUNTY</t>
  </si>
  <si>
    <t>B1170</t>
  </si>
  <si>
    <t>FRANCHISES</t>
  </si>
  <si>
    <t>B2110</t>
  </si>
  <si>
    <t>ZONING FEES</t>
  </si>
  <si>
    <t>B2390</t>
  </si>
  <si>
    <t>SHARE OF JOINT ACTIVITY VILLAGE PHONE AND INTERNET</t>
  </si>
  <si>
    <t>B2401</t>
  </si>
  <si>
    <t>B2555</t>
  </si>
  <si>
    <t>BUILDING &amp; ALTERATION PERMITS</t>
  </si>
  <si>
    <t>B2590</t>
  </si>
  <si>
    <t>LICENSES AND  PERMITS</t>
  </si>
  <si>
    <t>B2680</t>
  </si>
  <si>
    <t>INSURANCE RECOVERIES</t>
  </si>
  <si>
    <t>B 2683</t>
  </si>
  <si>
    <t>INSURANCE REFUND TOWN OF BATAVIA WATER</t>
  </si>
  <si>
    <t>B 2701</t>
  </si>
  <si>
    <t>REFUND Of PY EXPENDITURES</t>
  </si>
  <si>
    <t>B2770</t>
  </si>
  <si>
    <t>MISCELLANEOUS INCOME</t>
  </si>
  <si>
    <t>B3001</t>
  </si>
  <si>
    <t>PER CAPITA</t>
  </si>
  <si>
    <t>B3005</t>
  </si>
  <si>
    <t>MORTGAGE TAX</t>
  </si>
  <si>
    <t>B4089</t>
  </si>
  <si>
    <t>ARPA FUNDS</t>
  </si>
  <si>
    <t>Fund Balance -End of Year</t>
  </si>
  <si>
    <t>Assigned Unappropriated Fund Balance</t>
  </si>
  <si>
    <t>DA5130.1</t>
  </si>
  <si>
    <t>MACHINERY - PERSONAL SERVICES</t>
  </si>
  <si>
    <t>DA5130.2</t>
  </si>
  <si>
    <t>MACHINERY - EQUIPMENT</t>
  </si>
  <si>
    <t>DA5130.4</t>
  </si>
  <si>
    <t>MACHINERY - CONTRACTUAL</t>
  </si>
  <si>
    <t>DA5140.1</t>
  </si>
  <si>
    <t>MISCELLANEOUS BRUSH &amp; WEEDS - PERS SERV</t>
  </si>
  <si>
    <t>DA5140.4</t>
  </si>
  <si>
    <t>MISCELLANEOUS BRUSH &amp; WEEDS - CONTRACTUAL</t>
  </si>
  <si>
    <t>DA5142.1</t>
  </si>
  <si>
    <t>SNOW REMOVAL (TOWN HIGHWAYS) - PERS SERV</t>
  </si>
  <si>
    <t>DA5142.2</t>
  </si>
  <si>
    <t>SNOW REMOVAL (TOWN HIGHWAYS) - EQUIPMENT</t>
  </si>
  <si>
    <t>DA5142.4</t>
  </si>
  <si>
    <t>SNOW REMOVAL (TOWN HIGHWAYS) - CONTRACT</t>
  </si>
  <si>
    <t>DA5148.1</t>
  </si>
  <si>
    <t>SERVICES TO OTHER GOVERNMENTS-PERS SERV</t>
  </si>
  <si>
    <t>DA5148.4</t>
  </si>
  <si>
    <t>SERVICES TO OTHER GOVERNMENTS - CONTRACTUAL</t>
  </si>
  <si>
    <t>DA9010.8</t>
  </si>
  <si>
    <t>DA9030.8</t>
  </si>
  <si>
    <t>DA9060.8</t>
  </si>
  <si>
    <t>EMPLOYEE BENEFITS - MEDICAL INS</t>
  </si>
  <si>
    <t>DA9089.8</t>
  </si>
  <si>
    <t>EMPLOYEE BENEFITS-UNIFORMS</t>
  </si>
  <si>
    <t>DA9720.6</t>
  </si>
  <si>
    <t>DEBT SERVICE PRINCIPAL - STATUTORY BONDS</t>
  </si>
  <si>
    <t>DA9720.7</t>
  </si>
  <si>
    <t>INTEREST - STATUTORY BONDS</t>
  </si>
  <si>
    <t>DA9730.6</t>
  </si>
  <si>
    <t>DEBT SERVICE PRINCIPAL - BOND ANTICIPATION</t>
  </si>
  <si>
    <t>DA9730.7</t>
  </si>
  <si>
    <t>INTEREST - BOND ANTICIPATION</t>
  </si>
  <si>
    <t>DA9950.8</t>
  </si>
  <si>
    <t>INTERFUND TRANSFER TO - EMPLOYEE RETIREMENT</t>
  </si>
  <si>
    <t>REVENUE</t>
  </si>
  <si>
    <t>DA1001</t>
  </si>
  <si>
    <t>DA1120</t>
  </si>
  <si>
    <t>DA2300</t>
  </si>
  <si>
    <t>SERVICES FOR OTHER GOVERNMENT</t>
  </si>
  <si>
    <t>DA2401</t>
  </si>
  <si>
    <t>DA2655</t>
  </si>
  <si>
    <t>DA2665</t>
  </si>
  <si>
    <t>MINOR SALES</t>
  </si>
  <si>
    <t>DA 2680</t>
  </si>
  <si>
    <t>DA5031</t>
  </si>
  <si>
    <t>DA2770</t>
  </si>
  <si>
    <t>UNCLASSIFIED</t>
  </si>
  <si>
    <t>DA 9999</t>
  </si>
  <si>
    <t>Capital Reserve</t>
  </si>
  <si>
    <t>DB5110.1</t>
  </si>
  <si>
    <t>GENERAL REPAIRS - PERSONAL SERVICES</t>
  </si>
  <si>
    <t>DB5110.4</t>
  </si>
  <si>
    <t>GENERAL REPAIRS - CONTRACTUAL</t>
  </si>
  <si>
    <t>DB5112.1</t>
  </si>
  <si>
    <t>IMPROVEMENT - PERSONAL SERVICES</t>
  </si>
  <si>
    <t>DB5112.4</t>
  </si>
  <si>
    <t>IMPROVEMENT - CAPITAL OUTLAY - C.H.I.Ps</t>
  </si>
  <si>
    <t>DB5130.1</t>
  </si>
  <si>
    <t>DB5130.2</t>
  </si>
  <si>
    <t>DB5130.4</t>
  </si>
  <si>
    <t>DB5140.4</t>
  </si>
  <si>
    <t>BRUSH &amp; WEEDS - CONTRACTUAL</t>
  </si>
  <si>
    <t>DB5142.1</t>
  </si>
  <si>
    <t>DB5142.2</t>
  </si>
  <si>
    <t>DB5142.4</t>
  </si>
  <si>
    <t>SNOW REMOVAL (TOWN HIGHWAYS) - CONTRACTUAL</t>
  </si>
  <si>
    <t>DB5148.1</t>
  </si>
  <si>
    <t>SERVICES TO OTHER GOVERNMENTS - PERS SERV</t>
  </si>
  <si>
    <t>DB 5148.11</t>
  </si>
  <si>
    <t>SNOW PLOW- COUNTY</t>
  </si>
  <si>
    <t>DB 5148.12</t>
  </si>
  <si>
    <t>SNOW PLOW- STATE</t>
  </si>
  <si>
    <t>DB 5148.2</t>
  </si>
  <si>
    <t>SERVICES TO OTHER GOVERNMENTS - EQUIPMENT</t>
  </si>
  <si>
    <t>DB5148.4</t>
  </si>
  <si>
    <t>DB9010.8</t>
  </si>
  <si>
    <t>DB9030.8</t>
  </si>
  <si>
    <t>DB9060.8</t>
  </si>
  <si>
    <t>DB9089.8</t>
  </si>
  <si>
    <t>EMPLOYEE BENEFITS - UNIFORMS</t>
  </si>
  <si>
    <t>DB9089.81</t>
  </si>
  <si>
    <t>EMPLOYEE BENEFITS - UNIFORMS- DAN SPRING</t>
  </si>
  <si>
    <t>DB9089.82</t>
  </si>
  <si>
    <t>EMPLOYEE BENEFITS - UNIFORMS-DALE SPRING</t>
  </si>
  <si>
    <t>DB9089.83</t>
  </si>
  <si>
    <t>EMPLOYEE BENEFITS - UNIFORMS-FORREST HAMER</t>
  </si>
  <si>
    <t>DB9089.84</t>
  </si>
  <si>
    <t>EMPLOYEE BENEFITS - UNIFORMS-BRAD MCCLELLAN</t>
  </si>
  <si>
    <t>DB9089.811</t>
  </si>
  <si>
    <t>EMPLOYEE BENEFITS -BOOTS-DAN SPRING</t>
  </si>
  <si>
    <t>DB9089.821</t>
  </si>
  <si>
    <t>EMPLOYEE BENEFITS -BOOTS-DALE SPRING</t>
  </si>
  <si>
    <t>DB9089.831</t>
  </si>
  <si>
    <t>EMPLOYEE BENEFITS -BOOTS-FORREST HAMER</t>
  </si>
  <si>
    <t>DB9089.841</t>
  </si>
  <si>
    <t>EMPLOYEE BENEFITS -BOOTS- BRAD MCCLELLAN</t>
  </si>
  <si>
    <t>DB9720.6</t>
  </si>
  <si>
    <t>ROAD BOND PRINCIPAL - STATUTORY BONDS</t>
  </si>
  <si>
    <t>DB9720.7</t>
  </si>
  <si>
    <t>ROAD BOND INTEREST - STATUTORY BONDS</t>
  </si>
  <si>
    <t>DB9730.6</t>
  </si>
  <si>
    <t>DB9730.7</t>
  </si>
  <si>
    <t>DB9950.8</t>
  </si>
  <si>
    <t>DB1001</t>
  </si>
  <si>
    <t>DB1120</t>
  </si>
  <si>
    <t>DB2300</t>
  </si>
  <si>
    <t>SERVICES TO OTHER GOVERNMENT</t>
  </si>
  <si>
    <t>DB2401</t>
  </si>
  <si>
    <t>DB2665</t>
  </si>
  <si>
    <t>DB 2701</t>
  </si>
  <si>
    <t>DB2770</t>
  </si>
  <si>
    <t>UNCLASSIFIED(SHARED REVENUE FROM COUNTY)</t>
  </si>
  <si>
    <t>DB3501</t>
  </si>
  <si>
    <t>CONSOLIDATED HIGHWAY (CHIPs)</t>
  </si>
  <si>
    <t>DB4960</t>
  </si>
  <si>
    <t>F.E.M.A.</t>
  </si>
  <si>
    <t>DB5031</t>
  </si>
  <si>
    <t>DB5037</t>
  </si>
  <si>
    <t>BOND BORROWING</t>
  </si>
  <si>
    <t>SW1-8340.2</t>
  </si>
  <si>
    <t>TRANSMISSION AND DISTRIBUTION</t>
  </si>
  <si>
    <t>SW1-8389.4</t>
  </si>
  <si>
    <t>Water Relevy-Village Alexander</t>
  </si>
  <si>
    <t>SW1-9720.6</t>
  </si>
  <si>
    <t>Principal Statutory Installment Bond</t>
  </si>
  <si>
    <t>SW1-2140</t>
  </si>
  <si>
    <t>UMETERED WATER SALES Relevy- Village Alexander</t>
  </si>
  <si>
    <t>SW1-2144</t>
  </si>
  <si>
    <t>WATER SERVICE  CHARGES</t>
  </si>
  <si>
    <t>SW1-2145</t>
  </si>
  <si>
    <t>DEBT CHARGES</t>
  </si>
  <si>
    <t>SW1-2148</t>
  </si>
  <si>
    <t>INT &amp; PENALTY ON WATER RENTS</t>
  </si>
  <si>
    <t>SW1-2401</t>
  </si>
  <si>
    <t>SW1-1001</t>
  </si>
  <si>
    <t>SW2-1320.4</t>
  </si>
  <si>
    <t>SW2-8340.2</t>
  </si>
  <si>
    <t>SW2-8389.4</t>
  </si>
  <si>
    <t>METERED WATER SALES - RELEVY TO BATAVIA</t>
  </si>
  <si>
    <t>SW2-9720.6</t>
  </si>
  <si>
    <t>PRINCIPAL STATUTORY INSTALLMENT BOND</t>
  </si>
  <si>
    <t>SW2-9720.7</t>
  </si>
  <si>
    <t>INTEREST STATUTORY INSTALLMENT BOND</t>
  </si>
  <si>
    <t>SW2-2140</t>
  </si>
  <si>
    <t>SW2-2144</t>
  </si>
  <si>
    <t>SW2-2145</t>
  </si>
  <si>
    <t>SW2-2148</t>
  </si>
  <si>
    <t>SW2-2401</t>
  </si>
  <si>
    <t>SW2-1001</t>
  </si>
  <si>
    <t>SW3-8340.2</t>
  </si>
  <si>
    <t>SW3-8389.4</t>
  </si>
  <si>
    <t>SW3-2140</t>
  </si>
  <si>
    <t>SW3-2145</t>
  </si>
  <si>
    <t>SW3-2148</t>
  </si>
  <si>
    <t>SW3-2401</t>
  </si>
  <si>
    <t>SW3-1001</t>
  </si>
  <si>
    <t>SW4-1320.4</t>
  </si>
  <si>
    <t>SW4-8340.2</t>
  </si>
  <si>
    <t>SW4-8340.4</t>
  </si>
  <si>
    <t>WATER DISTRICT CONTRACTUAL</t>
  </si>
  <si>
    <t>SW4-8289.4</t>
  </si>
  <si>
    <t>METERED WATER SALES- RELEVY TO ALEXANDER</t>
  </si>
  <si>
    <t>SW4-9720.6</t>
  </si>
  <si>
    <t>SWE4-9720.61</t>
  </si>
  <si>
    <t>PRINCIPAL STATUTORY INSTALLMENT BOND-Village</t>
  </si>
  <si>
    <t>SW4-9720.7</t>
  </si>
  <si>
    <t>SW4-2140</t>
  </si>
  <si>
    <t>METERED WATER SALES-RELEVY TO ALEXANDER</t>
  </si>
  <si>
    <t>SW4-2144</t>
  </si>
  <si>
    <t>SW4-2145</t>
  </si>
  <si>
    <t>SW4-2148</t>
  </si>
  <si>
    <t>SW4-2401</t>
  </si>
  <si>
    <t>SW4-5730</t>
  </si>
  <si>
    <t>BOND ANTICIPATION NOTE</t>
  </si>
  <si>
    <t>SW4-1001</t>
  </si>
  <si>
    <t>SW5 1320.4</t>
  </si>
  <si>
    <t>SW5 8340.2</t>
  </si>
  <si>
    <t>SW5 8389.4</t>
  </si>
  <si>
    <t>METERED WATER SALES-RELEVY TO BATAVIA</t>
  </si>
  <si>
    <t>SW5 9720.6</t>
  </si>
  <si>
    <t>PRINICIPAL STATUTORY INSTALLMENT BOND</t>
  </si>
  <si>
    <t xml:space="preserve">SW5 9720.7 </t>
  </si>
  <si>
    <t>SW5 9730.6</t>
  </si>
  <si>
    <t>PRINCIPAL PAYMENT: BOND ANTICIPATION NOTE</t>
  </si>
  <si>
    <t>SW5 9730.7</t>
  </si>
  <si>
    <t>INTEREST PAYMENT: BOND ANTICIPATION NOTE</t>
  </si>
  <si>
    <t>SW5 9950.8</t>
  </si>
  <si>
    <t>INTERFUND TRANSFER TO - REPAYING A FUND</t>
  </si>
  <si>
    <t>SW5 9950.81</t>
  </si>
  <si>
    <t>INTERFUND TRANSFER TO - REPAYING SW 6 FUND</t>
  </si>
  <si>
    <t>SW5 1030.SW6</t>
  </si>
  <si>
    <t>Special Assessment(debt) collected for WD6</t>
  </si>
  <si>
    <t>*</t>
  </si>
  <si>
    <t>SW5 2140</t>
  </si>
  <si>
    <t>SW5 2401</t>
  </si>
  <si>
    <t>SW5-2706</t>
  </si>
  <si>
    <t>LOCAL GOVERNMENT GRANT-DARIEN</t>
  </si>
  <si>
    <t xml:space="preserve">SW5 2770 </t>
  </si>
  <si>
    <t>SW5 4991</t>
  </si>
  <si>
    <t>FEDERAL AID: WATER CAPITAL PROJECT</t>
  </si>
  <si>
    <t>SW5 5720</t>
  </si>
  <si>
    <t>STATUTORY INSTALLMENT BOND</t>
  </si>
  <si>
    <t>SW5 5730</t>
  </si>
  <si>
    <t>SW5 5031</t>
  </si>
  <si>
    <t xml:space="preserve">INTERFUND TRANSFER : </t>
  </si>
  <si>
    <t>SW6 1320.4</t>
  </si>
  <si>
    <t>SW6 1620.23</t>
  </si>
  <si>
    <t>WIIA GRANT</t>
  </si>
  <si>
    <t>SW6 8340.2</t>
  </si>
  <si>
    <t>SW6 8340.21</t>
  </si>
  <si>
    <t>TRANSMISSION AND DISTRIBUTION County</t>
  </si>
  <si>
    <t>SW6 8389.4</t>
  </si>
  <si>
    <t>SW6 9720.6</t>
  </si>
  <si>
    <t>SW6 9720.7</t>
  </si>
  <si>
    <t>INTEREST  STATUTORY INSTALLMENT BOND</t>
  </si>
  <si>
    <t>SW6 9730.6</t>
  </si>
  <si>
    <t>SW6 9730.7</t>
  </si>
  <si>
    <t>SW6 9950.8</t>
  </si>
  <si>
    <t>SW6 2140</t>
  </si>
  <si>
    <t>SW6 2401</t>
  </si>
  <si>
    <t>SW6 2401.1</t>
  </si>
  <si>
    <t>INTEREST &amp; EARNINGS County</t>
  </si>
  <si>
    <t>SW6 2701</t>
  </si>
  <si>
    <t>SW6 3991</t>
  </si>
  <si>
    <t>STATE GRANT WIIA</t>
  </si>
  <si>
    <t>SW6 4991</t>
  </si>
  <si>
    <t>SW6 5031</t>
  </si>
  <si>
    <t>INTERFUND TRANSFER : FROM SW5 FUND</t>
  </si>
  <si>
    <t>SW6 5720</t>
  </si>
  <si>
    <t>SW6 5730</t>
  </si>
  <si>
    <t>HW7 5020.4</t>
  </si>
  <si>
    <t>ENGINEERING</t>
  </si>
  <si>
    <t>HW7 8340.2</t>
  </si>
  <si>
    <t>HW7 8389.4</t>
  </si>
  <si>
    <t>HW7 9720.6</t>
  </si>
  <si>
    <t>HW7 9720.7</t>
  </si>
  <si>
    <t>HW7 9730.6</t>
  </si>
  <si>
    <t>HW7 9730.7</t>
  </si>
  <si>
    <t>HW7 9950.8</t>
  </si>
  <si>
    <t>INTERFUND TRANSFER TO - REPAYING B FUND</t>
  </si>
  <si>
    <t>HW7 2140</t>
  </si>
  <si>
    <t>HW7 2401</t>
  </si>
  <si>
    <t>HW7 2706</t>
  </si>
  <si>
    <t>LOCAL GOVERNMENTGRANT-COUNTY</t>
  </si>
  <si>
    <t>HW7</t>
  </si>
  <si>
    <t xml:space="preserve">STATE GRANT </t>
  </si>
  <si>
    <t>HW7 4991</t>
  </si>
  <si>
    <t>HW7 5031</t>
  </si>
  <si>
    <t>INTERFUND TRANSFER : FROM B FUND</t>
  </si>
  <si>
    <t>HW7 5720</t>
  </si>
  <si>
    <t>HW7 5730</t>
  </si>
  <si>
    <t>SF-3410.4</t>
  </si>
  <si>
    <t>FIRE PROTECTION - CONTRACTUAL</t>
  </si>
  <si>
    <t>SF5-5031</t>
  </si>
  <si>
    <t>SF5-1001</t>
  </si>
  <si>
    <t>Officer</t>
  </si>
  <si>
    <t>Fund</t>
  </si>
  <si>
    <t>Salary 2019</t>
  </si>
  <si>
    <t>Salary 2020</t>
  </si>
  <si>
    <t>Salary 2021</t>
  </si>
  <si>
    <t>Salary 2022</t>
  </si>
  <si>
    <t>Salary 2023</t>
  </si>
  <si>
    <t>Salary 2024</t>
  </si>
  <si>
    <t>Salary 2025</t>
  </si>
  <si>
    <t>Supervisor</t>
  </si>
  <si>
    <t>A</t>
  </si>
  <si>
    <t>Budget Manager</t>
  </si>
  <si>
    <t>Deputy Supervisor</t>
  </si>
  <si>
    <t>Clerk</t>
  </si>
  <si>
    <t>Tax Collector</t>
  </si>
  <si>
    <t>Elections Custodian</t>
  </si>
  <si>
    <t>Registrar of Vital Statistics</t>
  </si>
  <si>
    <t>Total Clerk Functions</t>
  </si>
  <si>
    <t>Deputy Clerk</t>
  </si>
  <si>
    <t>Town Justice (2)</t>
  </si>
  <si>
    <t>Court Clerk</t>
  </si>
  <si>
    <t>Court Attendant</t>
  </si>
  <si>
    <t>Town Board (4)</t>
  </si>
  <si>
    <t>Historian</t>
  </si>
  <si>
    <t>Highway Superintendent</t>
  </si>
  <si>
    <t>Deputy Highway Sup</t>
  </si>
  <si>
    <t>Janitor</t>
  </si>
  <si>
    <t>Transfer Station Attendent</t>
  </si>
  <si>
    <t>Highway Department (4)</t>
  </si>
  <si>
    <t>DA&amp;DB</t>
  </si>
  <si>
    <t>Zoning Board (4)</t>
  </si>
  <si>
    <t>B</t>
  </si>
  <si>
    <t>Zoning Board of Appeals (3)</t>
  </si>
  <si>
    <t>Planning Board (7)</t>
  </si>
  <si>
    <t xml:space="preserve">Total Salary   </t>
  </si>
  <si>
    <t xml:space="preserve">Assessor </t>
  </si>
  <si>
    <t>Code Enforcement</t>
  </si>
  <si>
    <t>Total Salary and Contracts</t>
  </si>
  <si>
    <t>Benefits A Fund</t>
  </si>
  <si>
    <t>Benefits B Fund</t>
  </si>
  <si>
    <t>Benefits DA Fund</t>
  </si>
  <si>
    <t>DA</t>
  </si>
  <si>
    <t>Benefits DB Fund</t>
  </si>
  <si>
    <t>DB</t>
  </si>
  <si>
    <t>Total Benefits</t>
  </si>
  <si>
    <t>Total salary and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</si>
</sst>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 &quot;&quot;$&quot;* #,##0&quot; &quot;;&quot; &quot;&quot;$&quot;* &quot;(&quot;#,##0&quot;)&quot;;&quot; &quot;&quot;$&quot;* &quot;-&quot;#&quot; &quot;;&quot; &quot;@&quot; &quot;"/>
    <numFmt numFmtId="165" formatCode="0.0%"/>
    <numFmt numFmtId="166" formatCode="&quot; &quot;&quot;$&quot;* #,##0.00&quot; &quot;;&quot; &quot;&quot;$&quot;* &quot;(&quot;#,##0.00&quot;)&quot;;&quot; &quot;&quot;$&quot;* &quot;-&quot;#&quot; &quot;;&quot; &quot;@&quot; &quot;"/>
    <numFmt numFmtId="167" formatCode="&quot;$&quot;#,##0"/>
    <numFmt numFmtId="168" formatCode="&quot;$&quot;#,##0&quot; &quot;;[Red]&quot;(&quot;&quot;$&quot;#,##0&quot;)&quot;"/>
    <numFmt numFmtId="169" formatCode="&quot; &quot;* #,##0&quot; &quot;;&quot; &quot;* &quot;(&quot;#,##0&quot;)&quot;;&quot; &quot;* &quot;- &quot;;&quot; &quot;@&quot; &quot;"/>
    <numFmt numFmtId="170" formatCode="0.0000000"/>
    <numFmt numFmtId="171" formatCode="&quot; &quot;* #,##0&quot; &quot;;&quot; &quot;* &quot;(&quot;#,##0&quot;)&quot;;&quot; &quot;* &quot;-&quot;#&quot; &quot;;&quot; &quot;@&quot; &quot;"/>
    <numFmt numFmtId="172" formatCode="&quot; &quot;&quot;$&quot;* #,##0&quot; &quot;;&quot; &quot;&quot;$&quot;* &quot;(&quot;#,##0&quot;)&quot;;&quot; &quot;&quot;$&quot;* &quot;- &quot;;&quot; &quot;@&quot; &quot;"/>
    <numFmt numFmtId="173" formatCode="#,##0&quot; &quot;;&quot;(&quot;#,##0&quot;)&quot;"/>
    <numFmt numFmtId="174" formatCode="&quot;$&quot;#,##0&quot; &quot;;&quot;(&quot;&quot;$&quot;#,##0&quot;)&quot;"/>
    <numFmt numFmtId="175" formatCode="&quot; &quot;* #,##0.00&quot; &quot;;&quot; &quot;* &quot;(&quot;#,##0.00&quot;)&quot;;&quot; &quot;* &quot;-&quot;#&quot; &quot;;&quot; &quot;@&quot; &quot;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20"/>
      <color rgb="FF000000"/>
      <name val="Arial Black"/>
      <family val="2"/>
    </font>
    <font>
      <sz val="11"/>
      <color rgb="FF000000"/>
      <name val="Arial Black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3"/>
      <color rgb="FF000000"/>
      <name val="Arial Black"/>
      <family val="2"/>
    </font>
    <font>
      <b/>
      <u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17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/>
    <xf numFmtId="164" fontId="6" fillId="0" borderId="2" xfId="2" applyNumberFormat="1" applyFont="1" applyFill="1" applyBorder="1"/>
    <xf numFmtId="164" fontId="6" fillId="0" borderId="3" xfId="2" applyNumberFormat="1" applyFont="1" applyFill="1" applyBorder="1"/>
    <xf numFmtId="164" fontId="6" fillId="0" borderId="2" xfId="2" applyNumberFormat="1" applyFont="1" applyBorder="1"/>
    <xf numFmtId="0" fontId="6" fillId="0" borderId="2" xfId="0" applyFont="1" applyBorder="1"/>
    <xf numFmtId="170" fontId="6" fillId="0" borderId="2" xfId="0" applyNumberFormat="1" applyFont="1" applyBorder="1"/>
    <xf numFmtId="9" fontId="6" fillId="0" borderId="2" xfId="0" applyNumberFormat="1" applyFont="1" applyBorder="1"/>
    <xf numFmtId="164" fontId="6" fillId="0" borderId="3" xfId="2" applyNumberFormat="1" applyFont="1" applyBorder="1"/>
    <xf numFmtId="164" fontId="6" fillId="0" borderId="0" xfId="2" applyNumberFormat="1" applyFont="1"/>
    <xf numFmtId="9" fontId="6" fillId="0" borderId="0" xfId="0" applyNumberFormat="1" applyFont="1"/>
    <xf numFmtId="0" fontId="7" fillId="0" borderId="4" xfId="0" applyFont="1" applyBorder="1"/>
    <xf numFmtId="164" fontId="7" fillId="0" borderId="4" xfId="2" applyNumberFormat="1" applyFont="1" applyBorder="1"/>
    <xf numFmtId="164" fontId="7" fillId="0" borderId="5" xfId="2" applyNumberFormat="1" applyFont="1" applyBorder="1"/>
    <xf numFmtId="170" fontId="7" fillId="0" borderId="4" xfId="0" applyNumberFormat="1" applyFont="1" applyBorder="1"/>
    <xf numFmtId="9" fontId="7" fillId="0" borderId="4" xfId="0" applyNumberFormat="1" applyFont="1" applyBorder="1"/>
    <xf numFmtId="0" fontId="7" fillId="0" borderId="0" xfId="0" applyFont="1"/>
    <xf numFmtId="164" fontId="6" fillId="0" borderId="1" xfId="0" applyNumberFormat="1" applyFont="1" applyBorder="1"/>
    <xf numFmtId="0" fontId="4" fillId="0" borderId="0" xfId="0" applyFont="1"/>
    <xf numFmtId="167" fontId="6" fillId="0" borderId="2" xfId="0" applyNumberFormat="1" applyFont="1" applyBorder="1"/>
    <xf numFmtId="171" fontId="6" fillId="0" borderId="2" xfId="1" applyNumberFormat="1" applyFont="1" applyBorder="1"/>
    <xf numFmtId="164" fontId="7" fillId="0" borderId="2" xfId="2" applyNumberFormat="1" applyFont="1" applyBorder="1"/>
    <xf numFmtId="164" fontId="7" fillId="0" borderId="3" xfId="2" applyNumberFormat="1" applyFont="1" applyBorder="1"/>
    <xf numFmtId="0" fontId="7" fillId="0" borderId="1" xfId="0" applyFont="1" applyBorder="1"/>
    <xf numFmtId="164" fontId="7" fillId="0" borderId="6" xfId="2" applyNumberFormat="1" applyFont="1" applyBorder="1"/>
    <xf numFmtId="0" fontId="8" fillId="0" borderId="1" xfId="0" applyFont="1" applyBorder="1"/>
    <xf numFmtId="0" fontId="8" fillId="0" borderId="0" xfId="0" applyFont="1"/>
    <xf numFmtId="164" fontId="8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9" fontId="10" fillId="0" borderId="0" xfId="0" applyNumberFormat="1" applyFont="1" applyAlignment="1">
      <alignment horizontal="center" wrapText="1"/>
    </xf>
    <xf numFmtId="0" fontId="9" fillId="0" borderId="0" xfId="0" applyFont="1"/>
    <xf numFmtId="0" fontId="10" fillId="0" borderId="0" xfId="0" applyFont="1"/>
    <xf numFmtId="172" fontId="10" fillId="0" borderId="0" xfId="0" applyNumberFormat="1" applyFont="1"/>
    <xf numFmtId="9" fontId="0" fillId="0" borderId="0" xfId="0" applyNumberFormat="1"/>
    <xf numFmtId="0" fontId="11" fillId="0" borderId="2" xfId="0" applyFont="1" applyBorder="1"/>
    <xf numFmtId="172" fontId="11" fillId="0" borderId="2" xfId="0" applyNumberFormat="1" applyFont="1" applyBorder="1"/>
    <xf numFmtId="9" fontId="1" fillId="0" borderId="0" xfId="3"/>
    <xf numFmtId="17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0" fontId="9" fillId="0" borderId="2" xfId="0" applyFont="1" applyBorder="1"/>
    <xf numFmtId="172" fontId="9" fillId="0" borderId="2" xfId="0" applyNumberFormat="1" applyFont="1" applyBorder="1"/>
    <xf numFmtId="3" fontId="11" fillId="0" borderId="2" xfId="0" applyNumberFormat="1" applyFont="1" applyBorder="1"/>
    <xf numFmtId="0" fontId="11" fillId="0" borderId="0" xfId="0" applyFont="1"/>
    <xf numFmtId="172" fontId="11" fillId="0" borderId="0" xfId="0" applyNumberFormat="1" applyFont="1"/>
    <xf numFmtId="0" fontId="12" fillId="0" borderId="0" xfId="0" applyFont="1"/>
    <xf numFmtId="172" fontId="9" fillId="0" borderId="0" xfId="0" applyNumberFormat="1" applyFont="1"/>
    <xf numFmtId="172" fontId="13" fillId="0" borderId="0" xfId="0" applyNumberFormat="1" applyFont="1"/>
    <xf numFmtId="169" fontId="11" fillId="0" borderId="0" xfId="0" applyNumberFormat="1" applyFont="1"/>
    <xf numFmtId="171" fontId="11" fillId="0" borderId="2" xfId="1" applyNumberFormat="1" applyFont="1" applyBorder="1"/>
    <xf numFmtId="164" fontId="11" fillId="0" borderId="2" xfId="2" applyNumberFormat="1" applyFont="1" applyBorder="1"/>
    <xf numFmtId="164" fontId="0" fillId="0" borderId="0" xfId="0" applyNumberFormat="1"/>
    <xf numFmtId="164" fontId="11" fillId="0" borderId="0" xfId="2" applyNumberFormat="1" applyFont="1" applyFill="1"/>
    <xf numFmtId="0" fontId="10" fillId="0" borderId="8" xfId="0" applyFont="1" applyBorder="1"/>
    <xf numFmtId="0" fontId="9" fillId="0" borderId="8" xfId="0" applyFont="1" applyBorder="1"/>
    <xf numFmtId="164" fontId="9" fillId="0" borderId="9" xfId="2" applyNumberFormat="1" applyFont="1" applyBorder="1"/>
    <xf numFmtId="164" fontId="9" fillId="0" borderId="8" xfId="2" applyNumberFormat="1" applyFont="1" applyBorder="1"/>
    <xf numFmtId="173" fontId="11" fillId="0" borderId="3" xfId="0" applyNumberFormat="1" applyFont="1" applyBorder="1"/>
    <xf numFmtId="174" fontId="11" fillId="0" borderId="2" xfId="0" applyNumberFormat="1" applyFont="1" applyBorder="1"/>
    <xf numFmtId="0" fontId="0" fillId="0" borderId="8" xfId="0" applyBorder="1"/>
    <xf numFmtId="164" fontId="9" fillId="0" borderId="2" xfId="2" applyNumberFormat="1" applyFont="1" applyBorder="1"/>
    <xf numFmtId="172" fontId="9" fillId="0" borderId="2" xfId="2" applyNumberFormat="1" applyFont="1" applyBorder="1"/>
    <xf numFmtId="164" fontId="11" fillId="0" borderId="0" xfId="2" applyNumberFormat="1" applyFont="1"/>
    <xf numFmtId="164" fontId="11" fillId="0" borderId="0" xfId="0" applyNumberFormat="1" applyFont="1"/>
    <xf numFmtId="169" fontId="0" fillId="0" borderId="0" xfId="0" applyNumberFormat="1"/>
    <xf numFmtId="0" fontId="9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172" fontId="11" fillId="0" borderId="2" xfId="0" applyNumberFormat="1" applyFont="1" applyBorder="1" applyAlignment="1">
      <alignment wrapText="1"/>
    </xf>
    <xf numFmtId="165" fontId="0" fillId="0" borderId="0" xfId="0" applyNumberFormat="1"/>
    <xf numFmtId="0" fontId="9" fillId="0" borderId="2" xfId="0" applyFont="1" applyBorder="1" applyAlignment="1">
      <alignment horizontal="left"/>
    </xf>
    <xf numFmtId="172" fontId="9" fillId="0" borderId="2" xfId="0" applyNumberFormat="1" applyFont="1" applyBorder="1" applyAlignment="1">
      <alignment wrapText="1"/>
    </xf>
    <xf numFmtId="0" fontId="9" fillId="0" borderId="10" xfId="0" applyFont="1" applyBorder="1" applyAlignment="1">
      <alignment horizontal="left"/>
    </xf>
    <xf numFmtId="0" fontId="9" fillId="0" borderId="10" xfId="0" applyFont="1" applyBorder="1"/>
    <xf numFmtId="172" fontId="9" fillId="0" borderId="0" xfId="0" applyNumberFormat="1" applyFont="1" applyAlignment="1">
      <alignment wrapText="1"/>
    </xf>
    <xf numFmtId="0" fontId="11" fillId="0" borderId="0" xfId="0" applyFont="1" applyAlignment="1">
      <alignment horizontal="left"/>
    </xf>
    <xf numFmtId="172" fontId="11" fillId="0" borderId="0" xfId="0" applyNumberFormat="1" applyFont="1" applyAlignment="1">
      <alignment wrapText="1"/>
    </xf>
    <xf numFmtId="164" fontId="11" fillId="0" borderId="2" xfId="2" applyNumberFormat="1" applyFont="1" applyBorder="1" applyAlignment="1">
      <alignment wrapText="1"/>
    </xf>
    <xf numFmtId="0" fontId="11" fillId="0" borderId="8" xfId="0" applyFont="1" applyBorder="1" applyAlignment="1">
      <alignment horizontal="left"/>
    </xf>
    <xf numFmtId="0" fontId="11" fillId="0" borderId="8" xfId="0" applyFont="1" applyBorder="1"/>
    <xf numFmtId="172" fontId="11" fillId="0" borderId="9" xfId="0" applyNumberFormat="1" applyFont="1" applyBorder="1" applyAlignment="1">
      <alignment wrapText="1"/>
    </xf>
    <xf numFmtId="172" fontId="11" fillId="0" borderId="8" xfId="0" applyNumberFormat="1" applyFont="1" applyBorder="1" applyAlignment="1">
      <alignment wrapText="1"/>
    </xf>
    <xf numFmtId="165" fontId="11" fillId="0" borderId="0" xfId="0" applyNumberFormat="1" applyFont="1"/>
    <xf numFmtId="164" fontId="11" fillId="0" borderId="0" xfId="2" applyNumberFormat="1" applyFont="1" applyAlignment="1">
      <alignment wrapText="1"/>
    </xf>
    <xf numFmtId="164" fontId="11" fillId="0" borderId="0" xfId="2" applyNumberFormat="1" applyFont="1" applyAlignment="1">
      <alignment horizontal="left" wrapText="1"/>
    </xf>
    <xf numFmtId="0" fontId="11" fillId="0" borderId="0" xfId="0" applyFont="1" applyAlignment="1">
      <alignment wrapText="1"/>
    </xf>
    <xf numFmtId="165" fontId="9" fillId="0" borderId="0" xfId="0" applyNumberFormat="1" applyFont="1"/>
    <xf numFmtId="0" fontId="0" fillId="0" borderId="2" xfId="0" applyBorder="1"/>
    <xf numFmtId="164" fontId="1" fillId="0" borderId="2" xfId="2" applyNumberFormat="1" applyBorder="1"/>
    <xf numFmtId="0" fontId="0" fillId="0" borderId="11" xfId="0" applyBorder="1"/>
    <xf numFmtId="164" fontId="1" fillId="0" borderId="0" xfId="2" applyNumberFormat="1"/>
    <xf numFmtId="164" fontId="1" fillId="0" borderId="8" xfId="2" applyNumberFormat="1" applyBorder="1"/>
    <xf numFmtId="0" fontId="14" fillId="0" borderId="0" xfId="0" applyFont="1"/>
    <xf numFmtId="165" fontId="1" fillId="0" borderId="0" xfId="3" applyNumberFormat="1"/>
    <xf numFmtId="164" fontId="1" fillId="0" borderId="3" xfId="2" applyNumberFormat="1" applyBorder="1"/>
    <xf numFmtId="164" fontId="1" fillId="0" borderId="12" xfId="2" applyNumberFormat="1" applyBorder="1"/>
    <xf numFmtId="166" fontId="1" fillId="0" borderId="0" xfId="2"/>
    <xf numFmtId="167" fontId="1" fillId="0" borderId="0" xfId="2" applyNumberFormat="1"/>
    <xf numFmtId="167" fontId="0" fillId="0" borderId="0" xfId="0" applyNumberFormat="1"/>
    <xf numFmtId="164" fontId="1" fillId="0" borderId="0" xfId="2" applyNumberFormat="1" applyFill="1"/>
    <xf numFmtId="164" fontId="1" fillId="0" borderId="9" xfId="2" applyNumberFormat="1" applyBorder="1"/>
    <xf numFmtId="164" fontId="11" fillId="0" borderId="9" xfId="2" applyNumberFormat="1" applyFont="1" applyBorder="1"/>
    <xf numFmtId="164" fontId="11" fillId="0" borderId="8" xfId="2" applyNumberFormat="1" applyFont="1" applyBorder="1"/>
    <xf numFmtId="166" fontId="11" fillId="0" borderId="0" xfId="2" applyFont="1"/>
    <xf numFmtId="0" fontId="11" fillId="0" borderId="13" xfId="0" applyFont="1" applyBorder="1"/>
    <xf numFmtId="3" fontId="9" fillId="0" borderId="0" xfId="0" applyNumberFormat="1" applyFont="1"/>
    <xf numFmtId="168" fontId="9" fillId="0" borderId="0" xfId="0" applyNumberFormat="1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69" fontId="0" fillId="0" borderId="2" xfId="0" applyNumberFormat="1" applyBorder="1"/>
    <xf numFmtId="0" fontId="0" fillId="0" borderId="14" xfId="0" applyBorder="1"/>
    <xf numFmtId="0" fontId="0" fillId="0" borderId="1" xfId="0" applyBorder="1"/>
    <xf numFmtId="169" fontId="0" fillId="0" borderId="14" xfId="0" applyNumberFormat="1" applyBorder="1"/>
    <xf numFmtId="169" fontId="0" fillId="0" borderId="1" xfId="0" applyNumberFormat="1" applyBorder="1"/>
    <xf numFmtId="0" fontId="4" fillId="0" borderId="0" xfId="0" applyFont="1" applyAlignment="1">
      <alignment horizontal="center"/>
    </xf>
  </cellXfs>
  <cellStyles count="4">
    <cellStyle name="Comma" xfId="1" builtinId="3" customBuiltin="1"/>
    <cellStyle name="Currency" xfId="2" builtinId="4" customBuiltin="1"/>
    <cellStyle name="Normal" xfId="0" builtinId="0" customBuiltin="1"/>
    <cellStyle name="Percent" xfId="3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9A48-69AA-498A-8811-F0659A30F3CA}">
  <dimension ref="A11:A13"/>
  <sheetViews>
    <sheetView tabSelected="1" topLeftCell="A8" workbookViewId="0">
      <selection activeCell="A14" sqref="A14"/>
    </sheetView>
  </sheetViews>
  <sheetFormatPr defaultRowHeight="15" x14ac:dyDescent="0.25"/>
  <cols>
    <col min="1" max="1" width="127.28515625" customWidth="1"/>
    <col min="2" max="2" width="9.140625" customWidth="1"/>
  </cols>
  <sheetData>
    <row r="11" spans="1:1" ht="31.5" customHeight="1" x14ac:dyDescent="0.6">
      <c r="A11" s="1" t="s">
        <v>0</v>
      </c>
    </row>
    <row r="12" spans="1:1" ht="31.5" customHeight="1" x14ac:dyDescent="0.6">
      <c r="A12" s="1" t="s">
        <v>1</v>
      </c>
    </row>
    <row r="13" spans="1:1" ht="18.75" x14ac:dyDescent="0.4">
      <c r="A13" s="2"/>
    </row>
  </sheetData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0EBB-A885-4EA0-8804-D26DC0A22FD1}">
  <sheetPr>
    <pageSetUpPr fitToPage="1"/>
  </sheetPr>
  <dimension ref="A1:I43"/>
  <sheetViews>
    <sheetView workbookViewId="0">
      <selection activeCell="N14" sqref="N14"/>
    </sheetView>
  </sheetViews>
  <sheetFormatPr defaultRowHeight="15" x14ac:dyDescent="0.25"/>
  <cols>
    <col min="1" max="1" width="14.7109375" customWidth="1"/>
    <col min="2" max="2" width="47.7109375" customWidth="1"/>
    <col min="3" max="7" width="14.7109375" customWidth="1"/>
    <col min="8" max="8" width="2.7109375" customWidth="1"/>
    <col min="9" max="9" width="8.7109375" style="57" customWidth="1"/>
    <col min="10" max="10" width="9.140625" customWidth="1"/>
  </cols>
  <sheetData>
    <row r="1" spans="1:9" ht="45" x14ac:dyDescent="0.25">
      <c r="A1" s="40" t="s">
        <v>29</v>
      </c>
      <c r="B1" s="41" t="s">
        <v>30</v>
      </c>
      <c r="C1" s="42">
        <v>2023</v>
      </c>
      <c r="D1" s="42" t="s">
        <v>32</v>
      </c>
      <c r="E1" s="42">
        <v>2024</v>
      </c>
      <c r="F1" s="42" t="s">
        <v>34</v>
      </c>
      <c r="G1" s="42">
        <v>2025</v>
      </c>
      <c r="I1" s="43" t="s">
        <v>35</v>
      </c>
    </row>
    <row r="2" spans="1:9" x14ac:dyDescent="0.25">
      <c r="A2" s="44" t="s">
        <v>5</v>
      </c>
      <c r="B2" s="44"/>
      <c r="C2" s="44"/>
      <c r="D2" s="44"/>
      <c r="E2" s="44"/>
      <c r="F2" s="44"/>
      <c r="G2" s="44"/>
      <c r="I2"/>
    </row>
    <row r="3" spans="1:9" x14ac:dyDescent="0.25">
      <c r="A3" s="101" t="s">
        <v>504</v>
      </c>
      <c r="B3" s="101" t="s">
        <v>71</v>
      </c>
      <c r="C3" s="102">
        <v>0</v>
      </c>
      <c r="D3" s="102">
        <v>0</v>
      </c>
      <c r="E3" s="102">
        <v>0</v>
      </c>
      <c r="F3" s="102"/>
      <c r="G3" s="102">
        <v>0</v>
      </c>
      <c r="I3" s="50" t="str">
        <f>IF(G3=0,"",(G3-E3)/E3)</f>
        <v/>
      </c>
    </row>
    <row r="4" spans="1:9" x14ac:dyDescent="0.25">
      <c r="A4" s="101" t="s">
        <v>505</v>
      </c>
      <c r="B4" s="101" t="s">
        <v>468</v>
      </c>
      <c r="C4" s="102">
        <v>0</v>
      </c>
      <c r="D4" s="102">
        <v>0</v>
      </c>
      <c r="E4" s="102">
        <v>0</v>
      </c>
      <c r="F4" s="102">
        <v>0</v>
      </c>
      <c r="G4" s="102">
        <v>0</v>
      </c>
      <c r="I4" s="50" t="str">
        <f>IF(G4=0,"",(G4-E4)/E4)</f>
        <v/>
      </c>
    </row>
    <row r="5" spans="1:9" x14ac:dyDescent="0.25">
      <c r="A5" s="101" t="s">
        <v>506</v>
      </c>
      <c r="B5" s="101" t="s">
        <v>507</v>
      </c>
      <c r="C5" s="102">
        <v>240</v>
      </c>
      <c r="D5" s="102">
        <v>0</v>
      </c>
      <c r="E5" s="102">
        <v>540</v>
      </c>
      <c r="F5" s="102">
        <v>540</v>
      </c>
      <c r="G5" s="102">
        <v>0</v>
      </c>
      <c r="I5" s="50" t="str">
        <f>IF(G5=0,"",(G5-E5)/E5)</f>
        <v/>
      </c>
    </row>
    <row r="6" spans="1:9" x14ac:dyDescent="0.25">
      <c r="A6" s="101" t="s">
        <v>508</v>
      </c>
      <c r="B6" s="101" t="s">
        <v>509</v>
      </c>
      <c r="C6" s="102">
        <v>250</v>
      </c>
      <c r="D6" s="102">
        <v>0</v>
      </c>
      <c r="E6" s="102">
        <v>250</v>
      </c>
      <c r="F6" s="102"/>
      <c r="G6" s="102">
        <v>250</v>
      </c>
      <c r="I6" s="50">
        <f>IF(G6=0,"",(G6-E6)/E6)</f>
        <v>0</v>
      </c>
    </row>
    <row r="7" spans="1:9" x14ac:dyDescent="0.25">
      <c r="A7" s="101" t="s">
        <v>510</v>
      </c>
      <c r="B7" s="101" t="s">
        <v>488</v>
      </c>
      <c r="C7" s="102">
        <v>4000</v>
      </c>
      <c r="D7" s="102">
        <v>4000</v>
      </c>
      <c r="E7" s="102">
        <v>4000</v>
      </c>
      <c r="F7" s="102">
        <v>4000</v>
      </c>
      <c r="G7" s="102">
        <v>4000</v>
      </c>
      <c r="I7" s="50">
        <f>IF(G7=0,"",(G7-E7)/E7)</f>
        <v>0</v>
      </c>
    </row>
    <row r="8" spans="1:9" x14ac:dyDescent="0.25">
      <c r="A8" s="101" t="s">
        <v>511</v>
      </c>
      <c r="B8" s="101" t="s">
        <v>512</v>
      </c>
      <c r="C8" s="102"/>
      <c r="D8" s="102"/>
      <c r="E8" s="102"/>
      <c r="F8" s="104"/>
      <c r="G8" s="102">
        <v>3914</v>
      </c>
      <c r="I8" s="50">
        <f t="shared" ref="I8:I21" si="0">IF(G9=0,"",(G9-E9)/E9)</f>
        <v>-1.794177386594448E-2</v>
      </c>
    </row>
    <row r="9" spans="1:9" x14ac:dyDescent="0.25">
      <c r="A9" s="101" t="s">
        <v>513</v>
      </c>
      <c r="B9" s="101" t="s">
        <v>490</v>
      </c>
      <c r="C9" s="102">
        <v>6011</v>
      </c>
      <c r="D9" s="102">
        <v>6011</v>
      </c>
      <c r="E9" s="102">
        <v>5908</v>
      </c>
      <c r="F9" s="113">
        <v>5906</v>
      </c>
      <c r="G9" s="102">
        <v>5802</v>
      </c>
      <c r="I9" s="50">
        <f t="shared" si="0"/>
        <v>0.30547765937558424</v>
      </c>
    </row>
    <row r="10" spans="1:9" x14ac:dyDescent="0.25">
      <c r="A10" s="54" t="s">
        <v>208</v>
      </c>
      <c r="B10" s="101"/>
      <c r="C10" s="102">
        <f>SUM(C3:C9)</f>
        <v>10501</v>
      </c>
      <c r="D10" s="102">
        <f>SUM(D3:D9)</f>
        <v>10011</v>
      </c>
      <c r="E10" s="102">
        <f>SUM(E3:E9)</f>
        <v>10698</v>
      </c>
      <c r="F10" s="102">
        <f>SUM(F3:F9)</f>
        <v>10446</v>
      </c>
      <c r="G10" s="102">
        <f>SUM(G3:G9)</f>
        <v>13966</v>
      </c>
      <c r="I10" s="50" t="str">
        <f t="shared" si="0"/>
        <v/>
      </c>
    </row>
    <row r="11" spans="1:9" x14ac:dyDescent="0.25">
      <c r="A11" s="44" t="s">
        <v>209</v>
      </c>
      <c r="C11" s="104"/>
      <c r="D11" s="104"/>
      <c r="E11" s="104"/>
      <c r="F11" s="104"/>
      <c r="G11" s="104"/>
      <c r="I11" s="50">
        <f t="shared" si="0"/>
        <v>0</v>
      </c>
    </row>
    <row r="12" spans="1:9" x14ac:dyDescent="0.25">
      <c r="A12" s="101" t="s">
        <v>514</v>
      </c>
      <c r="B12" s="101" t="s">
        <v>515</v>
      </c>
      <c r="C12" s="102">
        <v>250</v>
      </c>
      <c r="D12" s="102">
        <v>0</v>
      </c>
      <c r="E12" s="102">
        <v>250</v>
      </c>
      <c r="F12" s="102">
        <v>0</v>
      </c>
      <c r="G12" s="102">
        <v>250</v>
      </c>
      <c r="I12" s="50" t="str">
        <f t="shared" si="0"/>
        <v/>
      </c>
    </row>
    <row r="13" spans="1:9" x14ac:dyDescent="0.25">
      <c r="A13" s="101" t="s">
        <v>516</v>
      </c>
      <c r="B13" s="101" t="s">
        <v>476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I13" s="50" t="str">
        <f t="shared" si="0"/>
        <v/>
      </c>
    </row>
    <row r="14" spans="1:9" x14ac:dyDescent="0.25">
      <c r="A14" s="101" t="s">
        <v>517</v>
      </c>
      <c r="B14" s="101" t="s">
        <v>478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I14" s="50" t="str">
        <f t="shared" si="0"/>
        <v/>
      </c>
    </row>
    <row r="15" spans="1:9" x14ac:dyDescent="0.25">
      <c r="A15" s="101" t="s">
        <v>518</v>
      </c>
      <c r="B15" s="101" t="s">
        <v>480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I15" s="50">
        <f t="shared" si="0"/>
        <v>0</v>
      </c>
    </row>
    <row r="16" spans="1:9" x14ac:dyDescent="0.25">
      <c r="A16" s="101" t="s">
        <v>519</v>
      </c>
      <c r="B16" s="101" t="s">
        <v>217</v>
      </c>
      <c r="C16" s="102">
        <v>1</v>
      </c>
      <c r="D16" s="102">
        <v>370</v>
      </c>
      <c r="E16" s="102">
        <v>50</v>
      </c>
      <c r="F16" s="102">
        <v>384</v>
      </c>
      <c r="G16" s="102">
        <v>50</v>
      </c>
      <c r="I16" s="50" t="str">
        <f t="shared" si="0"/>
        <v/>
      </c>
    </row>
    <row r="17" spans="1:9" x14ac:dyDescent="0.25">
      <c r="A17" s="101" t="s">
        <v>520</v>
      </c>
      <c r="B17" s="101" t="s">
        <v>521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I17" s="50">
        <f t="shared" si="0"/>
        <v>0</v>
      </c>
    </row>
    <row r="18" spans="1:9" x14ac:dyDescent="0.25">
      <c r="A18" s="54" t="s">
        <v>252</v>
      </c>
      <c r="B18" s="101"/>
      <c r="C18" s="102">
        <f>SUM(C12:C17)</f>
        <v>251</v>
      </c>
      <c r="D18" s="102">
        <f>SUM(D12:D17)</f>
        <v>370</v>
      </c>
      <c r="E18" s="102">
        <f>SUM(E12:E17)</f>
        <v>300</v>
      </c>
      <c r="F18" s="102">
        <f>SUM(F12:F17)</f>
        <v>384</v>
      </c>
      <c r="G18" s="102">
        <f>SUM(G12:G17)</f>
        <v>300</v>
      </c>
      <c r="I18" s="50" t="str">
        <f t="shared" si="0"/>
        <v/>
      </c>
    </row>
    <row r="19" spans="1:9" x14ac:dyDescent="0.25">
      <c r="C19" s="104"/>
      <c r="D19" s="104"/>
      <c r="E19" s="104"/>
      <c r="F19" s="104"/>
      <c r="G19" s="104"/>
      <c r="I19" s="50">
        <f t="shared" si="0"/>
        <v>-0.7</v>
      </c>
    </row>
    <row r="20" spans="1:9" ht="15.75" thickBot="1" x14ac:dyDescent="0.3">
      <c r="A20" s="73" t="s">
        <v>13</v>
      </c>
      <c r="B20" s="73" t="s">
        <v>253</v>
      </c>
      <c r="C20" s="105">
        <v>500</v>
      </c>
      <c r="D20" s="105">
        <v>500</v>
      </c>
      <c r="E20" s="105">
        <v>1000</v>
      </c>
      <c r="F20" s="105">
        <v>0</v>
      </c>
      <c r="G20" s="105">
        <v>300</v>
      </c>
      <c r="I20" s="50" t="str">
        <f t="shared" si="0"/>
        <v/>
      </c>
    </row>
    <row r="21" spans="1:9" x14ac:dyDescent="0.25">
      <c r="I21" s="50">
        <f t="shared" si="0"/>
        <v>0.42221749308363482</v>
      </c>
    </row>
    <row r="22" spans="1:9" ht="15.75" thickBot="1" x14ac:dyDescent="0.3">
      <c r="A22" s="73" t="s">
        <v>522</v>
      </c>
      <c r="B22" s="73" t="s">
        <v>255</v>
      </c>
      <c r="C22" s="114">
        <f>C10-C18-C20</f>
        <v>9750</v>
      </c>
      <c r="D22" s="114">
        <f>D10-D18-D20</f>
        <v>9141</v>
      </c>
      <c r="E22" s="114">
        <f>E10-E18-E20</f>
        <v>9398</v>
      </c>
      <c r="F22" s="114">
        <f>F10-F18-F20</f>
        <v>10062</v>
      </c>
      <c r="G22" s="114">
        <f>G10-G18-G20</f>
        <v>13366</v>
      </c>
      <c r="I22" s="107"/>
    </row>
    <row r="23" spans="1:9" x14ac:dyDescent="0.25">
      <c r="I23" s="107"/>
    </row>
    <row r="24" spans="1:9" x14ac:dyDescent="0.25">
      <c r="I24" s="107"/>
    </row>
    <row r="25" spans="1:9" x14ac:dyDescent="0.25">
      <c r="B25" t="s">
        <v>256</v>
      </c>
      <c r="C25" s="104">
        <f>SUM(C18+C20+C22)</f>
        <v>10501</v>
      </c>
      <c r="D25" s="104">
        <f>SUM(D18+D20+D22)</f>
        <v>10011</v>
      </c>
      <c r="E25" s="104">
        <f>SUM(E18+E20+E22)</f>
        <v>10698</v>
      </c>
      <c r="F25" s="104" t="s">
        <v>13</v>
      </c>
      <c r="G25" s="104">
        <f>SUM(G18+G20+G22)</f>
        <v>13966</v>
      </c>
      <c r="I25" s="107"/>
    </row>
    <row r="26" spans="1:9" x14ac:dyDescent="0.25">
      <c r="I26" s="107"/>
    </row>
    <row r="27" spans="1:9" x14ac:dyDescent="0.25">
      <c r="B27" t="s">
        <v>258</v>
      </c>
      <c r="C27" s="51">
        <f>SUM(C18+C22)</f>
        <v>10001</v>
      </c>
      <c r="D27" s="51">
        <f>SUM(D18+D22)</f>
        <v>9511</v>
      </c>
      <c r="E27" s="51">
        <f>SUM(E18+E22)</f>
        <v>9698</v>
      </c>
      <c r="F27" s="51"/>
      <c r="G27" s="51">
        <f>SUM(G18+G22)</f>
        <v>13666</v>
      </c>
      <c r="I27" s="107"/>
    </row>
    <row r="28" spans="1:9" x14ac:dyDescent="0.25">
      <c r="F28" s="51"/>
      <c r="I28" s="107"/>
    </row>
    <row r="29" spans="1:9" x14ac:dyDescent="0.25">
      <c r="B29" t="s">
        <v>259</v>
      </c>
      <c r="C29" s="51">
        <f>SUM(-C10)</f>
        <v>-10501</v>
      </c>
      <c r="D29" s="51">
        <f>SUM(-D10)</f>
        <v>-10011</v>
      </c>
      <c r="E29" s="51">
        <f>SUM(-E10)</f>
        <v>-10698</v>
      </c>
      <c r="F29" s="51"/>
      <c r="G29" s="51">
        <f>SUM(-G10)</f>
        <v>-13966</v>
      </c>
      <c r="I29" s="107"/>
    </row>
    <row r="30" spans="1:9" x14ac:dyDescent="0.25">
      <c r="F30" s="51"/>
      <c r="I30" s="107"/>
    </row>
    <row r="31" spans="1:9" x14ac:dyDescent="0.25">
      <c r="B31" t="s">
        <v>260</v>
      </c>
      <c r="C31" s="51">
        <f>SUM(C27:C29)</f>
        <v>-500</v>
      </c>
      <c r="D31" s="51">
        <f>SUM(D27:D29)</f>
        <v>-500</v>
      </c>
      <c r="E31" s="51">
        <f>SUM(E27:E29)</f>
        <v>-1000</v>
      </c>
      <c r="F31" s="51"/>
      <c r="G31" s="51">
        <f>SUM(G27:G29)</f>
        <v>-300</v>
      </c>
      <c r="I31" s="107"/>
    </row>
    <row r="32" spans="1:9" x14ac:dyDescent="0.25">
      <c r="I32" s="107"/>
    </row>
    <row r="33" spans="2:9" x14ac:dyDescent="0.25">
      <c r="B33" t="s">
        <v>261</v>
      </c>
      <c r="C33" s="51">
        <v>0</v>
      </c>
      <c r="D33" s="51">
        <v>0</v>
      </c>
      <c r="E33" s="51">
        <v>0</v>
      </c>
      <c r="F33" s="104"/>
      <c r="G33" s="51">
        <v>0</v>
      </c>
      <c r="I33" s="107"/>
    </row>
    <row r="34" spans="2:9" x14ac:dyDescent="0.25">
      <c r="I34" s="107"/>
    </row>
    <row r="35" spans="2:9" x14ac:dyDescent="0.25">
      <c r="B35" t="s">
        <v>344</v>
      </c>
      <c r="C35" s="51">
        <v>0</v>
      </c>
      <c r="D35" s="51">
        <v>0</v>
      </c>
      <c r="E35" s="51">
        <v>0</v>
      </c>
      <c r="F35" s="51"/>
      <c r="G35" s="51">
        <v>0</v>
      </c>
      <c r="I35" s="107"/>
    </row>
    <row r="36" spans="2:9" x14ac:dyDescent="0.25">
      <c r="I36" s="107"/>
    </row>
    <row r="37" spans="2:9" x14ac:dyDescent="0.25">
      <c r="B37" s="106" t="s">
        <v>263</v>
      </c>
      <c r="I37" s="107"/>
    </row>
    <row r="38" spans="2:9" x14ac:dyDescent="0.25">
      <c r="I38" s="107"/>
    </row>
    <row r="39" spans="2:9" x14ac:dyDescent="0.25">
      <c r="B39" t="s">
        <v>265</v>
      </c>
      <c r="C39" s="65"/>
      <c r="D39" s="65"/>
      <c r="E39" s="65"/>
      <c r="F39" s="51"/>
      <c r="G39" s="65"/>
      <c r="I39" s="107"/>
    </row>
    <row r="40" spans="2:9" x14ac:dyDescent="0.25">
      <c r="B40" t="s">
        <v>345</v>
      </c>
      <c r="C40" s="65"/>
      <c r="D40" s="65"/>
      <c r="E40" s="65"/>
      <c r="F40" s="51"/>
      <c r="G40" s="65"/>
      <c r="I40" s="107"/>
    </row>
    <row r="41" spans="2:9" x14ac:dyDescent="0.25">
      <c r="F41" s="51"/>
      <c r="I41" s="107"/>
    </row>
    <row r="42" spans="2:9" x14ac:dyDescent="0.25">
      <c r="B42" t="s">
        <v>267</v>
      </c>
      <c r="C42" s="51"/>
      <c r="D42" s="51"/>
      <c r="E42" s="51"/>
      <c r="F42" s="51"/>
      <c r="G42" s="51"/>
      <c r="I42" s="107"/>
    </row>
    <row r="43" spans="2:9" x14ac:dyDescent="0.25">
      <c r="I43" s="107"/>
    </row>
  </sheetData>
  <pageMargins left="0.5" right="0.5" top="0.75" bottom="0.5" header="0.5" footer="0.25"/>
  <pageSetup paperSize="0" orientation="landscape" horizontalDpi="0" verticalDpi="0" copies="0"/>
  <headerFooter alignWithMargins="0">
    <oddHeader xml:space="preserve">&amp;CWater District #4: Telephone Rd.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99C4-8085-411C-A752-C931ACAC7A30}">
  <sheetPr>
    <pageSetUpPr fitToPage="1"/>
  </sheetPr>
  <dimension ref="A1:I44"/>
  <sheetViews>
    <sheetView topLeftCell="A3" workbookViewId="0">
      <selection activeCell="J8" sqref="J8"/>
    </sheetView>
  </sheetViews>
  <sheetFormatPr defaultRowHeight="15" x14ac:dyDescent="0.25"/>
  <cols>
    <col min="1" max="1" width="13.7109375" customWidth="1"/>
    <col min="2" max="2" width="57.7109375" customWidth="1"/>
    <col min="3" max="7" width="14.7109375" customWidth="1"/>
    <col min="8" max="8" width="2.7109375" customWidth="1"/>
    <col min="9" max="9" width="8.7109375" customWidth="1"/>
    <col min="10" max="10" width="9.140625" customWidth="1"/>
  </cols>
  <sheetData>
    <row r="1" spans="1:9" ht="45" x14ac:dyDescent="0.25">
      <c r="A1" s="40" t="s">
        <v>29</v>
      </c>
      <c r="B1" s="41" t="s">
        <v>30</v>
      </c>
      <c r="C1" s="42">
        <v>2023</v>
      </c>
      <c r="D1" s="42" t="s">
        <v>32</v>
      </c>
      <c r="E1" s="42">
        <v>2024</v>
      </c>
      <c r="F1" s="42" t="s">
        <v>34</v>
      </c>
      <c r="G1" s="42">
        <v>2025</v>
      </c>
      <c r="I1" s="43"/>
    </row>
    <row r="2" spans="1:9" x14ac:dyDescent="0.25">
      <c r="A2" s="44" t="s">
        <v>5</v>
      </c>
      <c r="B2" s="44"/>
      <c r="C2" s="44"/>
      <c r="D2" s="44"/>
      <c r="E2" s="44"/>
      <c r="F2" s="44"/>
      <c r="G2" s="44"/>
    </row>
    <row r="3" spans="1:9" x14ac:dyDescent="0.25">
      <c r="A3" s="48" t="s">
        <v>523</v>
      </c>
      <c r="B3" s="48" t="s">
        <v>71</v>
      </c>
      <c r="C3" s="48">
        <v>0</v>
      </c>
      <c r="D3" s="48">
        <v>0</v>
      </c>
      <c r="E3" s="48">
        <v>0</v>
      </c>
      <c r="F3" s="48"/>
      <c r="G3" s="48">
        <v>0</v>
      </c>
    </row>
    <row r="4" spans="1:9" x14ac:dyDescent="0.25">
      <c r="A4" s="48" t="s">
        <v>524</v>
      </c>
      <c r="B4" s="48" t="s">
        <v>468</v>
      </c>
      <c r="C4" s="64">
        <v>485</v>
      </c>
      <c r="D4" s="64">
        <v>485</v>
      </c>
      <c r="E4" s="64">
        <v>0</v>
      </c>
      <c r="F4" s="64">
        <v>3</v>
      </c>
      <c r="G4" s="64">
        <v>0</v>
      </c>
      <c r="I4" s="47" t="e">
        <f t="shared" ref="I4:I12" si="0">(G4-E4)/E4</f>
        <v>#DIV/0!</v>
      </c>
    </row>
    <row r="5" spans="1:9" x14ac:dyDescent="0.25">
      <c r="A5" s="48" t="s">
        <v>525</v>
      </c>
      <c r="B5" s="48" t="s">
        <v>526</v>
      </c>
      <c r="C5" s="64">
        <v>499</v>
      </c>
      <c r="D5" s="64">
        <v>297</v>
      </c>
      <c r="E5" s="64">
        <v>525</v>
      </c>
      <c r="F5" s="64">
        <v>475</v>
      </c>
      <c r="G5" s="64">
        <v>2700</v>
      </c>
      <c r="I5" s="47">
        <f t="shared" si="0"/>
        <v>4.1428571428571432</v>
      </c>
    </row>
    <row r="6" spans="1:9" s="57" customFormat="1" ht="16.5" customHeight="1" x14ac:dyDescent="0.25">
      <c r="A6" s="48" t="s">
        <v>527</v>
      </c>
      <c r="B6" s="48" t="s">
        <v>528</v>
      </c>
      <c r="C6" s="64">
        <v>53000</v>
      </c>
      <c r="D6" s="64">
        <v>53000</v>
      </c>
      <c r="E6" s="64">
        <v>54000</v>
      </c>
      <c r="F6" s="64">
        <v>54000</v>
      </c>
      <c r="G6" s="64">
        <v>55000</v>
      </c>
      <c r="H6" s="83"/>
      <c r="I6" s="47">
        <f t="shared" si="0"/>
        <v>1.8518518518518517E-2</v>
      </c>
    </row>
    <row r="7" spans="1:9" x14ac:dyDescent="0.25">
      <c r="A7" s="48" t="s">
        <v>529</v>
      </c>
      <c r="B7" s="48" t="s">
        <v>490</v>
      </c>
      <c r="C7" s="64">
        <v>46506</v>
      </c>
      <c r="D7" s="64">
        <v>46506</v>
      </c>
      <c r="E7" s="64">
        <v>45571</v>
      </c>
      <c r="F7" s="64">
        <v>45570</v>
      </c>
      <c r="G7" s="64">
        <v>44617</v>
      </c>
      <c r="I7" s="47">
        <f t="shared" si="0"/>
        <v>-2.0934366153913673E-2</v>
      </c>
    </row>
    <row r="8" spans="1:9" x14ac:dyDescent="0.25">
      <c r="A8" s="48" t="s">
        <v>530</v>
      </c>
      <c r="B8" s="48" t="s">
        <v>531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  <c r="I8" s="47" t="e">
        <f t="shared" si="0"/>
        <v>#DIV/0!</v>
      </c>
    </row>
    <row r="9" spans="1:9" x14ac:dyDescent="0.25">
      <c r="A9" s="48" t="s">
        <v>532</v>
      </c>
      <c r="B9" s="48" t="s">
        <v>533</v>
      </c>
      <c r="C9" s="64" t="s">
        <v>13</v>
      </c>
      <c r="D9" s="64" t="s">
        <v>13</v>
      </c>
      <c r="E9" s="64" t="s">
        <v>13</v>
      </c>
      <c r="F9" s="64">
        <v>0</v>
      </c>
      <c r="G9" s="64" t="s">
        <v>13</v>
      </c>
      <c r="I9" s="47" t="e">
        <f t="shared" si="0"/>
        <v>#VALUE!</v>
      </c>
    </row>
    <row r="10" spans="1:9" x14ac:dyDescent="0.25">
      <c r="A10" s="48" t="s">
        <v>534</v>
      </c>
      <c r="B10" s="48" t="s">
        <v>535</v>
      </c>
      <c r="C10" s="82">
        <v>6000</v>
      </c>
      <c r="D10" s="82">
        <v>0</v>
      </c>
      <c r="E10" s="82">
        <v>28931</v>
      </c>
      <c r="F10" s="64">
        <v>0</v>
      </c>
      <c r="G10" s="82">
        <v>0</v>
      </c>
      <c r="I10" s="47">
        <f t="shared" si="0"/>
        <v>-1</v>
      </c>
    </row>
    <row r="11" spans="1:9" x14ac:dyDescent="0.25">
      <c r="A11" s="48" t="s">
        <v>536</v>
      </c>
      <c r="B11" s="48" t="s">
        <v>537</v>
      </c>
      <c r="C11" s="82"/>
      <c r="D11" s="82"/>
      <c r="E11" s="82">
        <v>0</v>
      </c>
      <c r="F11" s="64"/>
      <c r="G11" s="82">
        <v>0</v>
      </c>
      <c r="I11" s="47" t="e">
        <f t="shared" si="0"/>
        <v>#DIV/0!</v>
      </c>
    </row>
    <row r="12" spans="1:9" x14ac:dyDescent="0.25">
      <c r="A12" s="54" t="s">
        <v>208</v>
      </c>
      <c r="B12" s="48"/>
      <c r="C12" s="64">
        <f>SUM(C2:C10)</f>
        <v>106490</v>
      </c>
      <c r="D12" s="64">
        <f>SUM(D2:D10)</f>
        <v>100288</v>
      </c>
      <c r="E12" s="64">
        <f>SUM(E2:E11)</f>
        <v>129027</v>
      </c>
      <c r="F12" s="64">
        <f>SUM(F4:F10)</f>
        <v>100048</v>
      </c>
      <c r="G12" s="64">
        <f>SUM(G2:G11)</f>
        <v>102317</v>
      </c>
      <c r="I12" s="47">
        <f t="shared" si="0"/>
        <v>-0.20701093569562959</v>
      </c>
    </row>
    <row r="13" spans="1:9" x14ac:dyDescent="0.25">
      <c r="A13" s="44" t="s">
        <v>209</v>
      </c>
      <c r="B13" s="57"/>
      <c r="C13" s="76"/>
      <c r="D13" s="76"/>
      <c r="E13" s="76"/>
      <c r="F13" s="76"/>
      <c r="G13" s="76"/>
    </row>
    <row r="14" spans="1:9" x14ac:dyDescent="0.25">
      <c r="A14" s="44" t="s">
        <v>538</v>
      </c>
      <c r="B14" s="57" t="s">
        <v>539</v>
      </c>
      <c r="C14" s="76"/>
      <c r="D14" s="76">
        <v>16682</v>
      </c>
      <c r="E14" s="76"/>
      <c r="F14" s="76">
        <v>0</v>
      </c>
      <c r="G14" s="76"/>
      <c r="H14" t="s">
        <v>540</v>
      </c>
      <c r="I14" t="e">
        <f t="shared" ref="I14:I23" si="1">(G14-E14)/E14</f>
        <v>#DIV/0!</v>
      </c>
    </row>
    <row r="15" spans="1:9" x14ac:dyDescent="0.25">
      <c r="A15" s="44" t="s">
        <v>541</v>
      </c>
      <c r="B15" s="57" t="s">
        <v>526</v>
      </c>
      <c r="C15" s="76">
        <v>500</v>
      </c>
      <c r="D15" s="76">
        <v>297</v>
      </c>
      <c r="E15" s="76">
        <v>525</v>
      </c>
      <c r="F15" s="76">
        <v>475</v>
      </c>
      <c r="G15" s="76">
        <v>2700</v>
      </c>
      <c r="I15" s="47">
        <f t="shared" si="1"/>
        <v>4.1428571428571432</v>
      </c>
    </row>
    <row r="16" spans="1:9" x14ac:dyDescent="0.25">
      <c r="A16" s="48" t="s">
        <v>542</v>
      </c>
      <c r="B16" s="48" t="s">
        <v>217</v>
      </c>
      <c r="C16" s="64">
        <v>50</v>
      </c>
      <c r="D16" s="64">
        <v>3482</v>
      </c>
      <c r="E16" s="64">
        <v>100</v>
      </c>
      <c r="F16" s="64">
        <v>3759</v>
      </c>
      <c r="G16" s="64">
        <v>100</v>
      </c>
      <c r="I16" s="47">
        <f t="shared" si="1"/>
        <v>0</v>
      </c>
    </row>
    <row r="17" spans="1:9" x14ac:dyDescent="0.25">
      <c r="A17" s="48" t="s">
        <v>543</v>
      </c>
      <c r="B17" s="48" t="s">
        <v>544</v>
      </c>
      <c r="C17" s="64">
        <v>14830</v>
      </c>
      <c r="D17" s="64">
        <v>14830</v>
      </c>
      <c r="E17" s="64">
        <v>13600</v>
      </c>
      <c r="F17" s="64">
        <v>13600</v>
      </c>
      <c r="G17" s="64">
        <v>13600</v>
      </c>
      <c r="I17" s="47">
        <f t="shared" si="1"/>
        <v>0</v>
      </c>
    </row>
    <row r="18" spans="1:9" x14ac:dyDescent="0.25">
      <c r="A18" s="48" t="s">
        <v>545</v>
      </c>
      <c r="B18" s="48" t="s">
        <v>337</v>
      </c>
      <c r="C18" s="64"/>
      <c r="D18" s="64"/>
      <c r="E18" s="64"/>
      <c r="F18" s="64">
        <v>0</v>
      </c>
      <c r="G18" s="64"/>
      <c r="I18" s="47" t="e">
        <f t="shared" si="1"/>
        <v>#DIV/0!</v>
      </c>
    </row>
    <row r="19" spans="1:9" x14ac:dyDescent="0.25">
      <c r="A19" s="48" t="s">
        <v>546</v>
      </c>
      <c r="B19" s="48" t="s">
        <v>547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I19" s="47" t="e">
        <f t="shared" si="1"/>
        <v>#DIV/0!</v>
      </c>
    </row>
    <row r="20" spans="1:9" x14ac:dyDescent="0.25">
      <c r="A20" s="48" t="s">
        <v>548</v>
      </c>
      <c r="B20" s="48" t="s">
        <v>549</v>
      </c>
      <c r="C20" s="64">
        <v>0</v>
      </c>
      <c r="D20" s="64">
        <v>0</v>
      </c>
      <c r="E20" s="64">
        <v>0</v>
      </c>
      <c r="F20" s="64"/>
      <c r="G20" s="64">
        <v>0</v>
      </c>
      <c r="I20" s="47" t="e">
        <f t="shared" si="1"/>
        <v>#DIV/0!</v>
      </c>
    </row>
    <row r="21" spans="1:9" x14ac:dyDescent="0.25">
      <c r="A21" s="48" t="s">
        <v>550</v>
      </c>
      <c r="B21" s="48" t="s">
        <v>521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I21" s="47" t="e">
        <f t="shared" si="1"/>
        <v>#DIV/0!</v>
      </c>
    </row>
    <row r="22" spans="1:9" x14ac:dyDescent="0.25">
      <c r="A22" s="48" t="s">
        <v>551</v>
      </c>
      <c r="B22" s="48" t="s">
        <v>552</v>
      </c>
      <c r="C22" s="64">
        <v>0</v>
      </c>
      <c r="D22" s="64">
        <v>0</v>
      </c>
      <c r="E22" s="64" t="s">
        <v>13</v>
      </c>
      <c r="F22" s="64"/>
      <c r="G22" s="64" t="s">
        <v>13</v>
      </c>
      <c r="I22" s="47" t="e">
        <f t="shared" si="1"/>
        <v>#VALUE!</v>
      </c>
    </row>
    <row r="23" spans="1:9" x14ac:dyDescent="0.25">
      <c r="A23" s="54" t="s">
        <v>252</v>
      </c>
      <c r="B23" s="48"/>
      <c r="C23" s="64">
        <f>SUM(C15:C22)</f>
        <v>15380</v>
      </c>
      <c r="D23" s="64">
        <f>SUM(D15:D22)</f>
        <v>18609</v>
      </c>
      <c r="E23" s="64">
        <f>SUM(E15:E22)</f>
        <v>14225</v>
      </c>
      <c r="F23" s="64">
        <f>SUM(F14:F22)</f>
        <v>17834</v>
      </c>
      <c r="G23" s="64">
        <f>SUM(G15:G22)</f>
        <v>16400</v>
      </c>
      <c r="I23" s="47">
        <f t="shared" si="1"/>
        <v>0.15289982425307558</v>
      </c>
    </row>
    <row r="24" spans="1:9" x14ac:dyDescent="0.25">
      <c r="A24" s="57"/>
      <c r="B24" s="57"/>
      <c r="C24" s="76"/>
      <c r="D24" s="76"/>
      <c r="E24" s="76"/>
      <c r="F24" s="76"/>
      <c r="G24" s="76"/>
    </row>
    <row r="25" spans="1:9" x14ac:dyDescent="0.25">
      <c r="A25" s="48" t="s">
        <v>13</v>
      </c>
      <c r="B25" s="48" t="s">
        <v>253</v>
      </c>
      <c r="C25" s="64"/>
      <c r="D25" s="64"/>
      <c r="E25" s="64">
        <v>28931</v>
      </c>
      <c r="F25" s="64">
        <v>0</v>
      </c>
      <c r="G25" s="64">
        <v>3000</v>
      </c>
    </row>
    <row r="26" spans="1:9" x14ac:dyDescent="0.25">
      <c r="A26" s="57"/>
      <c r="B26" s="57"/>
      <c r="C26" s="57"/>
      <c r="D26" s="57"/>
      <c r="E26" s="57"/>
      <c r="F26" s="57"/>
      <c r="G26" s="57"/>
    </row>
    <row r="27" spans="1:9" ht="15.75" thickBot="1" x14ac:dyDescent="0.3">
      <c r="A27" s="93"/>
      <c r="B27" s="93" t="s">
        <v>255</v>
      </c>
      <c r="C27" s="115">
        <f>C12-C23-C25</f>
        <v>91110</v>
      </c>
      <c r="D27" s="115">
        <f>D12-D23-D25</f>
        <v>81679</v>
      </c>
      <c r="E27" s="115">
        <f>E12-E23-E25</f>
        <v>85871</v>
      </c>
      <c r="F27" s="116"/>
      <c r="G27" s="115">
        <f>G12-G23-G25</f>
        <v>82917</v>
      </c>
    </row>
    <row r="28" spans="1:9" x14ac:dyDescent="0.25">
      <c r="A28" s="57"/>
      <c r="B28" s="57"/>
      <c r="C28" s="57"/>
      <c r="D28" s="57"/>
      <c r="E28" s="57"/>
      <c r="F28" s="57"/>
      <c r="G28" s="57"/>
    </row>
    <row r="29" spans="1:9" x14ac:dyDescent="0.25">
      <c r="A29" s="57"/>
      <c r="B29" t="s">
        <v>256</v>
      </c>
      <c r="C29" s="104">
        <f>C23+C25</f>
        <v>15380</v>
      </c>
      <c r="D29" s="104">
        <f>D23+D25</f>
        <v>18609</v>
      </c>
      <c r="E29" s="104">
        <f>E23+E25</f>
        <v>43156</v>
      </c>
      <c r="F29" s="104" t="s">
        <v>13</v>
      </c>
      <c r="G29" s="104">
        <f>G23+G25</f>
        <v>19400</v>
      </c>
    </row>
    <row r="30" spans="1:9" x14ac:dyDescent="0.25">
      <c r="A30" s="57"/>
    </row>
    <row r="31" spans="1:9" x14ac:dyDescent="0.25">
      <c r="A31" s="57"/>
      <c r="B31" t="s">
        <v>258</v>
      </c>
      <c r="C31" s="51">
        <f>SUM(C23+C27)</f>
        <v>106490</v>
      </c>
      <c r="D31" s="51">
        <f>SUM(D23+D27)</f>
        <v>100288</v>
      </c>
      <c r="E31" s="51">
        <f>SUM(E23+E27)</f>
        <v>100096</v>
      </c>
      <c r="F31" s="51"/>
      <c r="G31" s="51">
        <f>SUM(G23+G27)</f>
        <v>99317</v>
      </c>
    </row>
    <row r="32" spans="1:9" x14ac:dyDescent="0.25">
      <c r="A32" s="57"/>
      <c r="F32" s="51"/>
    </row>
    <row r="33" spans="1:7" x14ac:dyDescent="0.25">
      <c r="A33" s="57"/>
      <c r="B33" t="s">
        <v>259</v>
      </c>
      <c r="C33" s="51">
        <f>SUM(-C12)</f>
        <v>-106490</v>
      </c>
      <c r="D33" s="51">
        <f>SUM(-D12)</f>
        <v>-100288</v>
      </c>
      <c r="E33" s="51">
        <f>SUM(-E12)</f>
        <v>-129027</v>
      </c>
      <c r="F33" s="51"/>
      <c r="G33" s="51">
        <f>SUM(-G12)</f>
        <v>-102317</v>
      </c>
    </row>
    <row r="34" spans="1:7" x14ac:dyDescent="0.25">
      <c r="A34" s="57"/>
      <c r="F34" s="51"/>
    </row>
    <row r="35" spans="1:7" x14ac:dyDescent="0.25">
      <c r="A35" s="57"/>
      <c r="B35" t="s">
        <v>260</v>
      </c>
      <c r="C35" s="51">
        <f>SUM(C31:C33)</f>
        <v>0</v>
      </c>
      <c r="D35" s="51">
        <f>SUM(D31:D33)</f>
        <v>0</v>
      </c>
      <c r="E35" s="51">
        <f>SUM(E31:E33)</f>
        <v>-28931</v>
      </c>
      <c r="F35" s="51"/>
      <c r="G35" s="51">
        <f>SUM(G31:G33)</f>
        <v>-3000</v>
      </c>
    </row>
    <row r="36" spans="1:7" x14ac:dyDescent="0.25">
      <c r="A36" s="57"/>
    </row>
    <row r="37" spans="1:7" x14ac:dyDescent="0.25">
      <c r="A37" s="57"/>
      <c r="B37" t="s">
        <v>261</v>
      </c>
      <c r="C37" s="51">
        <v>0</v>
      </c>
      <c r="D37" s="51">
        <v>0</v>
      </c>
      <c r="E37" s="51">
        <v>0</v>
      </c>
      <c r="F37" s="104"/>
      <c r="G37" s="51">
        <v>0</v>
      </c>
    </row>
    <row r="38" spans="1:7" x14ac:dyDescent="0.25">
      <c r="A38" s="57"/>
    </row>
    <row r="39" spans="1:7" x14ac:dyDescent="0.25">
      <c r="A39" s="57"/>
      <c r="B39" t="s">
        <v>344</v>
      </c>
      <c r="C39" s="51">
        <v>0</v>
      </c>
      <c r="D39" s="51">
        <v>0</v>
      </c>
      <c r="E39" s="51">
        <v>0</v>
      </c>
      <c r="F39" s="51"/>
      <c r="G39" s="51">
        <v>0</v>
      </c>
    </row>
    <row r="40" spans="1:7" x14ac:dyDescent="0.25">
      <c r="A40" s="57"/>
      <c r="B40" s="57"/>
      <c r="C40" s="117"/>
      <c r="D40" s="117"/>
      <c r="E40" s="117"/>
      <c r="F40" s="117"/>
      <c r="G40" s="117"/>
    </row>
    <row r="41" spans="1:7" x14ac:dyDescent="0.25">
      <c r="A41" s="57"/>
      <c r="B41" s="57"/>
      <c r="C41" s="57"/>
      <c r="D41" s="57"/>
      <c r="E41" s="57"/>
      <c r="F41" s="57"/>
      <c r="G41" s="57"/>
    </row>
    <row r="42" spans="1:7" x14ac:dyDescent="0.25">
      <c r="A42" s="57"/>
      <c r="B42" s="57"/>
      <c r="C42" s="117"/>
      <c r="D42" s="117"/>
      <c r="E42" s="117"/>
      <c r="F42" s="117"/>
      <c r="G42" s="117"/>
    </row>
    <row r="44" spans="1:7" x14ac:dyDescent="0.25">
      <c r="B44" s="106"/>
    </row>
  </sheetData>
  <pageMargins left="0.75000000000000011" right="0.75000000000000011" top="1" bottom="1" header="0.5" footer="0.5"/>
  <pageSetup paperSize="0" orientation="landscape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A61F-5760-40E9-8221-C2E889359148}">
  <sheetPr>
    <pageSetUpPr fitToPage="1"/>
  </sheetPr>
  <dimension ref="A1:I45"/>
  <sheetViews>
    <sheetView topLeftCell="A2" workbookViewId="0">
      <selection activeCell="I8" sqref="I8"/>
    </sheetView>
  </sheetViews>
  <sheetFormatPr defaultRowHeight="15" x14ac:dyDescent="0.25"/>
  <cols>
    <col min="1" max="1" width="13.7109375" customWidth="1"/>
    <col min="2" max="2" width="57.7109375" customWidth="1"/>
    <col min="3" max="7" width="14.7109375" customWidth="1"/>
    <col min="8" max="8" width="2.7109375" customWidth="1"/>
    <col min="9" max="9" width="8.7109375" customWidth="1"/>
    <col min="10" max="10" width="9.140625" customWidth="1"/>
  </cols>
  <sheetData>
    <row r="1" spans="1:9" ht="45" x14ac:dyDescent="0.25">
      <c r="A1" s="40" t="s">
        <v>29</v>
      </c>
      <c r="B1" s="41" t="s">
        <v>30</v>
      </c>
      <c r="C1" s="42">
        <v>2023</v>
      </c>
      <c r="D1" s="42" t="s">
        <v>32</v>
      </c>
      <c r="E1" s="42">
        <v>2024</v>
      </c>
      <c r="F1" s="42" t="s">
        <v>34</v>
      </c>
      <c r="G1" s="42">
        <v>2025</v>
      </c>
      <c r="I1" s="43"/>
    </row>
    <row r="2" spans="1:9" x14ac:dyDescent="0.25">
      <c r="A2" s="44" t="s">
        <v>5</v>
      </c>
      <c r="B2" s="44"/>
      <c r="C2" s="44"/>
      <c r="D2" s="44"/>
      <c r="E2" s="44"/>
      <c r="F2" s="44"/>
      <c r="G2" s="44"/>
    </row>
    <row r="3" spans="1:9" x14ac:dyDescent="0.25">
      <c r="A3" s="48" t="s">
        <v>553</v>
      </c>
      <c r="B3" s="48" t="s">
        <v>71</v>
      </c>
      <c r="C3" s="56">
        <v>15000</v>
      </c>
      <c r="D3" s="56">
        <v>15000</v>
      </c>
      <c r="E3" s="56">
        <v>0</v>
      </c>
      <c r="F3" s="56">
        <v>0</v>
      </c>
      <c r="G3" s="56">
        <v>0</v>
      </c>
    </row>
    <row r="4" spans="1:9" x14ac:dyDescent="0.25">
      <c r="A4" s="48" t="s">
        <v>554</v>
      </c>
      <c r="B4" s="48" t="s">
        <v>555</v>
      </c>
      <c r="C4" s="56"/>
      <c r="D4" s="56"/>
      <c r="E4" s="56"/>
      <c r="F4" s="56"/>
      <c r="G4" s="56">
        <v>0</v>
      </c>
    </row>
    <row r="5" spans="1:9" x14ac:dyDescent="0.25">
      <c r="A5" s="48" t="s">
        <v>556</v>
      </c>
      <c r="B5" s="48" t="s">
        <v>468</v>
      </c>
      <c r="C5" s="64">
        <v>2685000</v>
      </c>
      <c r="D5" s="64">
        <v>2685000</v>
      </c>
      <c r="E5" s="64">
        <v>0</v>
      </c>
      <c r="F5" s="64">
        <v>15242</v>
      </c>
      <c r="G5" s="64">
        <v>0</v>
      </c>
    </row>
    <row r="6" spans="1:9" s="57" customFormat="1" ht="16.5" customHeight="1" x14ac:dyDescent="0.25">
      <c r="A6" s="48" t="s">
        <v>557</v>
      </c>
      <c r="B6" s="48" t="s">
        <v>558</v>
      </c>
      <c r="C6" s="64">
        <v>0</v>
      </c>
      <c r="D6" s="64">
        <v>0</v>
      </c>
      <c r="E6" s="64">
        <v>0</v>
      </c>
      <c r="F6" s="64">
        <v>1958366</v>
      </c>
      <c r="G6" s="64">
        <v>0</v>
      </c>
      <c r="H6"/>
      <c r="I6"/>
    </row>
    <row r="7" spans="1:9" x14ac:dyDescent="0.25">
      <c r="A7" s="48" t="s">
        <v>559</v>
      </c>
      <c r="B7" s="57" t="s">
        <v>526</v>
      </c>
      <c r="C7" s="64"/>
      <c r="D7" s="64"/>
      <c r="E7" s="64">
        <v>100</v>
      </c>
      <c r="F7" s="64" t="s">
        <v>13</v>
      </c>
      <c r="G7" s="64">
        <v>850</v>
      </c>
    </row>
    <row r="8" spans="1:9" x14ac:dyDescent="0.25">
      <c r="A8" s="48" t="s">
        <v>560</v>
      </c>
      <c r="B8" s="57" t="s">
        <v>488</v>
      </c>
      <c r="C8" s="64">
        <v>0</v>
      </c>
      <c r="D8" s="64">
        <v>0</v>
      </c>
      <c r="E8" s="64">
        <v>53000</v>
      </c>
      <c r="F8" s="64">
        <v>53000</v>
      </c>
      <c r="G8" s="64">
        <v>55000</v>
      </c>
    </row>
    <row r="9" spans="1:9" x14ac:dyDescent="0.25">
      <c r="A9" s="48" t="s">
        <v>561</v>
      </c>
      <c r="B9" s="57" t="s">
        <v>562</v>
      </c>
      <c r="C9" s="64">
        <v>0</v>
      </c>
      <c r="D9" s="64">
        <v>0</v>
      </c>
      <c r="E9" s="64">
        <v>98175</v>
      </c>
      <c r="F9" s="64">
        <v>98041</v>
      </c>
      <c r="G9" s="64">
        <v>96719</v>
      </c>
    </row>
    <row r="10" spans="1:9" x14ac:dyDescent="0.25">
      <c r="A10" s="48" t="s">
        <v>563</v>
      </c>
      <c r="B10" s="57" t="s">
        <v>531</v>
      </c>
      <c r="C10" s="64">
        <v>3570000</v>
      </c>
      <c r="D10" s="64">
        <v>3570000</v>
      </c>
      <c r="E10" s="64">
        <v>0</v>
      </c>
      <c r="F10" s="64">
        <v>0</v>
      </c>
      <c r="G10" s="64">
        <v>0</v>
      </c>
      <c r="H10" s="83"/>
      <c r="I10" s="50" t="str">
        <f>IF(G12=0,"",(G12-E12)/E12)</f>
        <v/>
      </c>
    </row>
    <row r="11" spans="1:9" x14ac:dyDescent="0.25">
      <c r="A11" s="48" t="s">
        <v>564</v>
      </c>
      <c r="B11" s="57" t="s">
        <v>533</v>
      </c>
      <c r="C11" s="64">
        <v>0</v>
      </c>
      <c r="D11" s="64">
        <v>0</v>
      </c>
      <c r="E11" s="64">
        <v>0</v>
      </c>
      <c r="F11" s="64" t="s">
        <v>13</v>
      </c>
      <c r="G11" s="64">
        <v>0</v>
      </c>
    </row>
    <row r="12" spans="1:9" x14ac:dyDescent="0.25">
      <c r="A12" s="48" t="s">
        <v>565</v>
      </c>
      <c r="B12" s="48" t="s">
        <v>535</v>
      </c>
      <c r="C12" s="82">
        <v>0</v>
      </c>
      <c r="D12" s="82">
        <v>0</v>
      </c>
      <c r="E12" s="82">
        <v>0</v>
      </c>
      <c r="F12" s="64" t="s">
        <v>13</v>
      </c>
      <c r="G12" s="82">
        <v>0</v>
      </c>
    </row>
    <row r="13" spans="1:9" x14ac:dyDescent="0.25">
      <c r="A13" s="54" t="s">
        <v>208</v>
      </c>
      <c r="B13" s="118"/>
      <c r="C13" s="64">
        <f>SUM(C3:C12)</f>
        <v>6270000</v>
      </c>
      <c r="D13" s="64">
        <f>SUM(D3:D12)</f>
        <v>6270000</v>
      </c>
      <c r="E13" s="64">
        <f>SUM(E3:E12)</f>
        <v>151275</v>
      </c>
      <c r="F13" s="64">
        <f>SUM(F5:F12)</f>
        <v>2124649</v>
      </c>
      <c r="G13" s="64">
        <f>SUM(G3:G12)</f>
        <v>152569</v>
      </c>
    </row>
    <row r="14" spans="1:9" x14ac:dyDescent="0.25">
      <c r="A14" s="44" t="s">
        <v>209</v>
      </c>
      <c r="B14" s="57"/>
      <c r="C14" s="76"/>
      <c r="D14" s="76"/>
      <c r="E14" s="76"/>
      <c r="F14" s="76"/>
      <c r="G14" s="76"/>
    </row>
    <row r="15" spans="1:9" x14ac:dyDescent="0.25">
      <c r="A15" s="54" t="s">
        <v>566</v>
      </c>
      <c r="B15" s="48" t="s">
        <v>526</v>
      </c>
      <c r="C15" s="64"/>
      <c r="D15" s="64"/>
      <c r="E15" s="64">
        <v>100</v>
      </c>
      <c r="F15" s="64">
        <v>6834</v>
      </c>
      <c r="G15" s="64">
        <v>850</v>
      </c>
    </row>
    <row r="16" spans="1:9" x14ac:dyDescent="0.25">
      <c r="A16" s="48" t="s">
        <v>567</v>
      </c>
      <c r="B16" s="48" t="s">
        <v>217</v>
      </c>
      <c r="C16" s="64">
        <v>0</v>
      </c>
      <c r="D16" s="64">
        <v>0</v>
      </c>
      <c r="E16" s="64">
        <v>0</v>
      </c>
      <c r="F16" s="64">
        <v>3969</v>
      </c>
      <c r="G16" s="64">
        <v>100</v>
      </c>
    </row>
    <row r="17" spans="1:7" x14ac:dyDescent="0.25">
      <c r="A17" s="48" t="s">
        <v>568</v>
      </c>
      <c r="B17" s="48" t="s">
        <v>569</v>
      </c>
      <c r="C17" s="64">
        <v>0</v>
      </c>
      <c r="D17" s="64">
        <v>0</v>
      </c>
      <c r="E17" s="64">
        <v>0</v>
      </c>
      <c r="F17" s="64">
        <v>70831</v>
      </c>
      <c r="G17" s="64">
        <v>0</v>
      </c>
    </row>
    <row r="18" spans="1:7" x14ac:dyDescent="0.25">
      <c r="A18" s="48" t="s">
        <v>570</v>
      </c>
      <c r="B18" s="48" t="s">
        <v>335</v>
      </c>
      <c r="C18" s="64">
        <v>0</v>
      </c>
      <c r="D18" s="64">
        <v>0</v>
      </c>
      <c r="E18" s="64">
        <v>0</v>
      </c>
      <c r="F18" s="64">
        <v>56</v>
      </c>
      <c r="G18" s="64">
        <v>0</v>
      </c>
    </row>
    <row r="19" spans="1:7" x14ac:dyDescent="0.25">
      <c r="A19" s="48" t="s">
        <v>571</v>
      </c>
      <c r="B19" s="48" t="s">
        <v>572</v>
      </c>
      <c r="C19" s="64">
        <v>0</v>
      </c>
      <c r="D19" s="64">
        <v>0</v>
      </c>
      <c r="E19" s="64">
        <v>0</v>
      </c>
      <c r="F19" s="64"/>
      <c r="G19" s="64">
        <v>0</v>
      </c>
    </row>
    <row r="20" spans="1:7" x14ac:dyDescent="0.25">
      <c r="A20" s="48" t="s">
        <v>573</v>
      </c>
      <c r="B20" s="48" t="s">
        <v>547</v>
      </c>
      <c r="C20" s="64">
        <v>2700000</v>
      </c>
      <c r="D20" s="64">
        <v>2700000</v>
      </c>
      <c r="E20" s="64">
        <v>0</v>
      </c>
      <c r="F20" s="64">
        <v>33826</v>
      </c>
      <c r="G20" s="64">
        <v>0</v>
      </c>
    </row>
    <row r="21" spans="1:7" x14ac:dyDescent="0.25">
      <c r="A21" s="48" t="s">
        <v>574</v>
      </c>
      <c r="B21" s="48" t="s">
        <v>575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7" x14ac:dyDescent="0.25">
      <c r="A22" s="48" t="s">
        <v>576</v>
      </c>
      <c r="B22" s="48" t="s">
        <v>549</v>
      </c>
      <c r="C22" s="64">
        <v>3570000</v>
      </c>
      <c r="D22" s="64">
        <v>3570000</v>
      </c>
      <c r="E22" s="64">
        <v>0</v>
      </c>
      <c r="F22" s="64" t="s">
        <v>13</v>
      </c>
      <c r="G22" s="64">
        <v>0</v>
      </c>
    </row>
    <row r="23" spans="1:7" x14ac:dyDescent="0.25">
      <c r="A23" s="48" t="s">
        <v>577</v>
      </c>
      <c r="B23" s="48" t="s">
        <v>521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x14ac:dyDescent="0.25">
      <c r="A24" s="54" t="s">
        <v>252</v>
      </c>
      <c r="B24" s="48"/>
      <c r="C24" s="64">
        <f>SUM(C16:C23)</f>
        <v>6270000</v>
      </c>
      <c r="D24" s="64">
        <f>SUM(D16:D23)</f>
        <v>6270000</v>
      </c>
      <c r="E24" s="64">
        <f>SUM(E15:E23)</f>
        <v>100</v>
      </c>
      <c r="F24" s="64">
        <f>SUM(F16:F23)</f>
        <v>108682</v>
      </c>
      <c r="G24" s="64">
        <f>SUM(G15:G23)</f>
        <v>950</v>
      </c>
    </row>
    <row r="25" spans="1:7" x14ac:dyDescent="0.25">
      <c r="A25" s="57"/>
      <c r="B25" s="57"/>
      <c r="C25" s="76"/>
      <c r="D25" s="76"/>
      <c r="E25" s="76"/>
      <c r="F25" s="76"/>
      <c r="G25" s="76"/>
    </row>
    <row r="26" spans="1:7" x14ac:dyDescent="0.25">
      <c r="A26" s="48" t="s">
        <v>13</v>
      </c>
      <c r="B26" s="48" t="s">
        <v>253</v>
      </c>
      <c r="C26" s="64">
        <v>0</v>
      </c>
      <c r="D26" s="64">
        <v>0</v>
      </c>
      <c r="E26" s="64">
        <v>0</v>
      </c>
      <c r="F26" s="64">
        <v>0</v>
      </c>
      <c r="G26" s="64">
        <v>3000</v>
      </c>
    </row>
    <row r="27" spans="1:7" x14ac:dyDescent="0.25">
      <c r="A27" s="57"/>
      <c r="B27" s="57"/>
      <c r="C27" s="57"/>
      <c r="D27" s="57"/>
      <c r="E27" s="57"/>
      <c r="F27" s="57"/>
      <c r="G27" s="57"/>
    </row>
    <row r="28" spans="1:7" ht="15.75" thickBot="1" x14ac:dyDescent="0.3">
      <c r="A28" s="93"/>
      <c r="B28" s="93" t="s">
        <v>255</v>
      </c>
      <c r="C28" s="115">
        <f>C13-C24-C26</f>
        <v>0</v>
      </c>
      <c r="D28" s="115">
        <f>D13-D24-D26</f>
        <v>0</v>
      </c>
      <c r="E28" s="115">
        <f>E13-E24-E26</f>
        <v>151175</v>
      </c>
      <c r="F28" s="116"/>
      <c r="G28" s="115">
        <f>G13-G24-G26</f>
        <v>148619</v>
      </c>
    </row>
    <row r="29" spans="1:7" x14ac:dyDescent="0.25">
      <c r="A29" s="57"/>
      <c r="B29" s="57"/>
      <c r="C29" s="57"/>
      <c r="D29" s="57"/>
      <c r="E29" s="57"/>
      <c r="F29" s="57"/>
      <c r="G29" s="57"/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57"/>
      <c r="B31" s="57"/>
      <c r="C31" s="76"/>
      <c r="D31" s="76"/>
      <c r="E31" s="76"/>
      <c r="F31" s="76"/>
      <c r="G31" s="76"/>
    </row>
    <row r="32" spans="1:7" x14ac:dyDescent="0.25">
      <c r="A32" s="57"/>
      <c r="B32" s="57"/>
      <c r="C32" s="57"/>
      <c r="D32" s="57"/>
      <c r="E32" s="57"/>
      <c r="F32" s="76"/>
      <c r="G32" s="57"/>
    </row>
    <row r="33" spans="1:7" x14ac:dyDescent="0.25">
      <c r="A33" s="57"/>
      <c r="B33" s="57"/>
      <c r="C33" s="76"/>
      <c r="D33" s="76"/>
      <c r="E33" s="76"/>
      <c r="F33" s="76"/>
      <c r="G33" s="76"/>
    </row>
    <row r="34" spans="1:7" x14ac:dyDescent="0.25">
      <c r="A34" s="57"/>
      <c r="B34" s="57"/>
      <c r="C34" s="57"/>
      <c r="D34" s="57"/>
      <c r="E34" s="57"/>
      <c r="F34" s="57"/>
      <c r="G34" s="57"/>
    </row>
    <row r="35" spans="1:7" x14ac:dyDescent="0.25">
      <c r="A35" s="57"/>
      <c r="B35" s="57"/>
      <c r="C35" s="58"/>
      <c r="D35" s="58"/>
      <c r="E35" s="58"/>
      <c r="F35" s="58"/>
      <c r="G35" s="58"/>
    </row>
    <row r="36" spans="1:7" x14ac:dyDescent="0.25">
      <c r="A36" s="57"/>
      <c r="B36" s="57"/>
      <c r="C36" s="57"/>
      <c r="D36" s="57"/>
      <c r="E36" s="57"/>
      <c r="F36" s="58"/>
      <c r="G36" s="57"/>
    </row>
    <row r="37" spans="1:7" x14ac:dyDescent="0.25">
      <c r="A37" s="57"/>
      <c r="B37" s="57"/>
      <c r="C37" s="58"/>
      <c r="D37" s="58"/>
      <c r="E37" s="58"/>
      <c r="F37" s="58"/>
      <c r="G37" s="58"/>
    </row>
    <row r="38" spans="1:7" x14ac:dyDescent="0.25">
      <c r="A38" s="57"/>
      <c r="B38" s="57"/>
      <c r="C38" s="57"/>
      <c r="D38" s="57"/>
      <c r="E38" s="57"/>
      <c r="F38" s="58"/>
      <c r="G38" s="57"/>
    </row>
    <row r="39" spans="1:7" x14ac:dyDescent="0.25">
      <c r="A39" s="57"/>
      <c r="B39" s="57"/>
      <c r="C39" s="117"/>
      <c r="D39" s="117"/>
      <c r="E39" s="117"/>
      <c r="F39" s="117"/>
      <c r="G39" s="117"/>
    </row>
    <row r="40" spans="1:7" x14ac:dyDescent="0.25">
      <c r="A40" s="57"/>
      <c r="B40" s="57"/>
      <c r="C40" s="57"/>
      <c r="D40" s="57"/>
      <c r="E40" s="57"/>
      <c r="F40" s="57"/>
      <c r="G40" s="57"/>
    </row>
    <row r="41" spans="1:7" x14ac:dyDescent="0.25">
      <c r="A41" s="57"/>
      <c r="B41" s="57"/>
      <c r="C41" s="117"/>
      <c r="D41" s="117"/>
      <c r="E41" s="117"/>
      <c r="F41" s="117"/>
      <c r="G41" s="117"/>
    </row>
    <row r="42" spans="1:7" x14ac:dyDescent="0.25">
      <c r="A42" s="57"/>
      <c r="B42" s="57"/>
      <c r="C42" s="57"/>
      <c r="D42" s="57"/>
      <c r="E42" s="57"/>
      <c r="F42" s="57"/>
      <c r="G42" s="57"/>
    </row>
    <row r="43" spans="1:7" x14ac:dyDescent="0.25">
      <c r="A43" s="57"/>
      <c r="B43" s="57"/>
      <c r="C43" s="117"/>
      <c r="D43" s="117"/>
      <c r="E43" s="117"/>
      <c r="F43" s="117"/>
      <c r="G43" s="117"/>
    </row>
    <row r="45" spans="1:7" x14ac:dyDescent="0.25">
      <c r="B45" s="106"/>
    </row>
  </sheetData>
  <pageMargins left="0.5" right="0.5" top="0.75" bottom="1" header="0.25" footer="0.5"/>
  <pageSetup paperSize="0" orientation="landscape" horizontalDpi="0" verticalDpi="0" copies="0"/>
  <headerFooter alignWithMargins="0">
    <oddHeader>&amp;CCAPITAL PROJECT: WATER DISTRICT #6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176C-81E3-481F-B87E-26BD5CC2AB57}">
  <sheetPr>
    <pageSetUpPr fitToPage="1"/>
  </sheetPr>
  <dimension ref="B1:Z27"/>
  <sheetViews>
    <sheetView workbookViewId="0">
      <selection activeCell="G1" sqref="G1"/>
    </sheetView>
  </sheetViews>
  <sheetFormatPr defaultRowHeight="15" x14ac:dyDescent="0.25"/>
  <cols>
    <col min="1" max="1" width="9.140625" customWidth="1"/>
    <col min="2" max="2" width="17.140625" customWidth="1"/>
    <col min="3" max="3" width="49.7109375" customWidth="1"/>
    <col min="4" max="5" width="9.140625" customWidth="1"/>
    <col min="6" max="6" width="11.140625" customWidth="1"/>
    <col min="7" max="7" width="12.140625" customWidth="1"/>
    <col min="8" max="8" width="12.5703125" customWidth="1"/>
    <col min="9" max="9" width="9.140625" customWidth="1"/>
  </cols>
  <sheetData>
    <row r="1" spans="2:10" ht="45" x14ac:dyDescent="0.25">
      <c r="B1" s="40" t="s">
        <v>29</v>
      </c>
      <c r="C1" s="41" t="s">
        <v>30</v>
      </c>
      <c r="D1" s="42">
        <v>2023</v>
      </c>
      <c r="E1" s="42" t="s">
        <v>32</v>
      </c>
      <c r="F1" s="42">
        <v>2024</v>
      </c>
      <c r="G1" s="42" t="s">
        <v>34</v>
      </c>
      <c r="H1" s="42">
        <v>2025</v>
      </c>
      <c r="J1" s="43"/>
    </row>
    <row r="2" spans="2:10" x14ac:dyDescent="0.25">
      <c r="B2" s="44" t="s">
        <v>5</v>
      </c>
      <c r="C2" s="44"/>
      <c r="D2" s="44"/>
      <c r="E2" s="44"/>
      <c r="F2" s="44"/>
      <c r="G2" s="44"/>
      <c r="H2" s="44"/>
    </row>
    <row r="3" spans="2:10" x14ac:dyDescent="0.25">
      <c r="B3" s="44" t="s">
        <v>578</v>
      </c>
      <c r="C3" s="44" t="s">
        <v>579</v>
      </c>
      <c r="D3" s="119">
        <v>49727</v>
      </c>
      <c r="E3" s="119">
        <v>49727</v>
      </c>
      <c r="F3" s="120">
        <v>400000</v>
      </c>
      <c r="G3" s="119">
        <v>369665</v>
      </c>
      <c r="H3" s="120">
        <v>0</v>
      </c>
    </row>
    <row r="4" spans="2:10" x14ac:dyDescent="0.25">
      <c r="B4" s="48" t="s">
        <v>580</v>
      </c>
      <c r="C4" s="48" t="s">
        <v>468</v>
      </c>
      <c r="D4" s="64">
        <v>0</v>
      </c>
      <c r="E4" s="64">
        <v>0</v>
      </c>
      <c r="F4" s="64">
        <v>0</v>
      </c>
      <c r="G4" s="64">
        <v>0</v>
      </c>
      <c r="H4" s="64">
        <v>5813000</v>
      </c>
    </row>
    <row r="5" spans="2:10" x14ac:dyDescent="0.25">
      <c r="B5" s="48" t="s">
        <v>581</v>
      </c>
      <c r="C5" s="57" t="s">
        <v>526</v>
      </c>
      <c r="D5" s="64"/>
      <c r="E5" s="64"/>
      <c r="F5" s="64"/>
      <c r="G5" s="64"/>
      <c r="H5" s="64"/>
    </row>
    <row r="6" spans="2:10" x14ac:dyDescent="0.25">
      <c r="B6" s="48" t="s">
        <v>582</v>
      </c>
      <c r="C6" s="57" t="s">
        <v>488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</row>
    <row r="7" spans="2:10" x14ac:dyDescent="0.25">
      <c r="B7" s="48" t="s">
        <v>583</v>
      </c>
      <c r="C7" s="57" t="s">
        <v>562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spans="2:10" x14ac:dyDescent="0.25">
      <c r="B8" s="48" t="s">
        <v>584</v>
      </c>
      <c r="C8" s="57" t="s">
        <v>531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spans="2:10" x14ac:dyDescent="0.25">
      <c r="B9" s="48" t="s">
        <v>585</v>
      </c>
      <c r="C9" s="57" t="s">
        <v>533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83"/>
      <c r="J9" s="50" t="e">
        <f>IF(H10=0,"",(H10-F10)/F10)</f>
        <v>#DIV/0!</v>
      </c>
    </row>
    <row r="10" spans="2:10" x14ac:dyDescent="0.25">
      <c r="B10" s="48" t="s">
        <v>586</v>
      </c>
      <c r="C10" s="48" t="s">
        <v>587</v>
      </c>
      <c r="D10" s="82">
        <v>0</v>
      </c>
      <c r="E10" s="82">
        <v>0</v>
      </c>
      <c r="F10" s="82">
        <v>0</v>
      </c>
      <c r="G10" s="64">
        <v>0</v>
      </c>
      <c r="H10" s="82">
        <v>300000</v>
      </c>
    </row>
    <row r="11" spans="2:10" x14ac:dyDescent="0.25">
      <c r="B11" s="54" t="s">
        <v>208</v>
      </c>
      <c r="C11" s="118"/>
      <c r="D11" s="64">
        <f>SUM(D4:D10)</f>
        <v>0</v>
      </c>
      <c r="E11" s="64">
        <f>SUM(E4:E10)</f>
        <v>0</v>
      </c>
      <c r="F11" s="64">
        <f t="shared" ref="F11:G11" si="0">SUM(F3:F10)</f>
        <v>400000</v>
      </c>
      <c r="G11" s="64">
        <f t="shared" si="0"/>
        <v>369665</v>
      </c>
      <c r="H11" s="64">
        <f>SUM(H3:H10)</f>
        <v>6113000</v>
      </c>
    </row>
    <row r="12" spans="2:10" x14ac:dyDescent="0.25">
      <c r="B12" s="44" t="s">
        <v>209</v>
      </c>
      <c r="C12" s="57"/>
      <c r="D12" s="76"/>
      <c r="E12" s="76"/>
      <c r="F12" s="76"/>
      <c r="G12" s="76"/>
      <c r="H12" s="76"/>
    </row>
    <row r="13" spans="2:10" x14ac:dyDescent="0.25">
      <c r="B13" s="44" t="s">
        <v>588</v>
      </c>
      <c r="C13" s="57" t="s">
        <v>526</v>
      </c>
      <c r="D13" s="76"/>
      <c r="E13" s="76"/>
      <c r="F13" s="76"/>
      <c r="G13" s="76"/>
      <c r="H13" s="76"/>
    </row>
    <row r="14" spans="2:10" x14ac:dyDescent="0.25">
      <c r="B14" s="48" t="s">
        <v>589</v>
      </c>
      <c r="C14" s="48" t="s">
        <v>217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</row>
    <row r="15" spans="2:10" x14ac:dyDescent="0.25">
      <c r="B15" s="48" t="s">
        <v>590</v>
      </c>
      <c r="C15" s="48" t="s">
        <v>591</v>
      </c>
      <c r="D15" s="64"/>
      <c r="E15" s="64"/>
      <c r="F15" s="64">
        <v>400000</v>
      </c>
      <c r="G15" s="64"/>
      <c r="H15" s="64">
        <v>0</v>
      </c>
    </row>
    <row r="16" spans="2:10" x14ac:dyDescent="0.25">
      <c r="B16" s="48" t="s">
        <v>592</v>
      </c>
      <c r="C16" s="48" t="s">
        <v>593</v>
      </c>
      <c r="D16" s="64">
        <v>0</v>
      </c>
      <c r="E16" s="64">
        <v>0</v>
      </c>
      <c r="F16" s="64">
        <v>0</v>
      </c>
      <c r="G16" s="64"/>
      <c r="H16" s="64">
        <v>2000000</v>
      </c>
    </row>
    <row r="17" spans="2:26" x14ac:dyDescent="0.25">
      <c r="B17" s="48" t="s">
        <v>594</v>
      </c>
      <c r="C17" s="48" t="s">
        <v>547</v>
      </c>
      <c r="D17" s="64">
        <v>0</v>
      </c>
      <c r="E17" s="64">
        <v>0</v>
      </c>
      <c r="F17" s="64">
        <v>0</v>
      </c>
      <c r="G17" s="64">
        <v>0</v>
      </c>
      <c r="H17" s="64">
        <v>2113000</v>
      </c>
    </row>
    <row r="18" spans="2:26" x14ac:dyDescent="0.25">
      <c r="B18" s="48" t="s">
        <v>595</v>
      </c>
      <c r="C18" s="48" t="s">
        <v>596</v>
      </c>
      <c r="D18" s="64">
        <v>0</v>
      </c>
      <c r="E18" s="64">
        <v>0</v>
      </c>
      <c r="F18" s="64">
        <v>0</v>
      </c>
      <c r="G18" s="64">
        <v>200000</v>
      </c>
      <c r="H18" s="64">
        <v>0</v>
      </c>
    </row>
    <row r="19" spans="2:26" x14ac:dyDescent="0.25">
      <c r="B19" s="48" t="s">
        <v>597</v>
      </c>
      <c r="C19" s="48" t="s">
        <v>549</v>
      </c>
      <c r="D19" s="64">
        <v>0</v>
      </c>
      <c r="E19" s="64">
        <v>0</v>
      </c>
      <c r="F19" s="64">
        <v>0</v>
      </c>
      <c r="G19" s="64">
        <v>0</v>
      </c>
      <c r="H19" s="64">
        <v>2000000</v>
      </c>
    </row>
    <row r="20" spans="2:26" x14ac:dyDescent="0.25">
      <c r="B20" s="48" t="s">
        <v>598</v>
      </c>
      <c r="C20" s="48" t="s">
        <v>521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</row>
    <row r="21" spans="2:26" x14ac:dyDescent="0.25">
      <c r="B21" s="54" t="s">
        <v>252</v>
      </c>
      <c r="C21" s="48"/>
      <c r="D21" s="64">
        <f>SUM(D14:D20)</f>
        <v>0</v>
      </c>
      <c r="E21" s="64">
        <f>SUM(E14:E20)</f>
        <v>0</v>
      </c>
      <c r="F21" s="64">
        <f>SUM(F14:F20)</f>
        <v>400000</v>
      </c>
      <c r="G21" s="64">
        <f>SUM(G17:G20)</f>
        <v>200000</v>
      </c>
      <c r="H21" s="64">
        <f>SUM(H14:H20)</f>
        <v>6113000</v>
      </c>
      <c r="Z21" s="43"/>
    </row>
    <row r="22" spans="2:26" x14ac:dyDescent="0.25">
      <c r="B22" s="57"/>
      <c r="C22" s="57"/>
      <c r="D22" s="76"/>
      <c r="E22" s="76"/>
      <c r="F22" s="76"/>
      <c r="G22" s="76"/>
      <c r="H22" s="76"/>
    </row>
    <row r="23" spans="2:26" x14ac:dyDescent="0.25">
      <c r="B23" s="48" t="s">
        <v>13</v>
      </c>
      <c r="C23" s="48" t="s">
        <v>253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</row>
    <row r="24" spans="2:26" x14ac:dyDescent="0.25">
      <c r="B24" s="57"/>
      <c r="C24" s="57"/>
      <c r="D24" s="57"/>
      <c r="E24" s="57"/>
      <c r="F24" s="57"/>
      <c r="G24" s="57"/>
      <c r="H24" s="57"/>
    </row>
    <row r="25" spans="2:26" ht="15.75" thickBot="1" x14ac:dyDescent="0.3">
      <c r="B25" s="93"/>
      <c r="C25" s="93" t="s">
        <v>255</v>
      </c>
      <c r="D25" s="115">
        <f>D11-D21-D23</f>
        <v>0</v>
      </c>
      <c r="E25" s="115">
        <f>E11-E21-E23</f>
        <v>0</v>
      </c>
      <c r="F25" s="115">
        <f>F11-F21-F23</f>
        <v>0</v>
      </c>
      <c r="G25" s="116"/>
      <c r="H25" s="115">
        <f>H11-H21-H23</f>
        <v>0</v>
      </c>
    </row>
    <row r="27" spans="2:26" x14ac:dyDescent="0.25">
      <c r="R27" s="83"/>
      <c r="S27" s="50" t="e">
        <f>IF(#REF!=0,"",(#REF!-#REF!)/#REF!)</f>
        <v>#REF!</v>
      </c>
    </row>
  </sheetData>
  <pageMargins left="0.25" right="0.25" top="0.75" bottom="0.75" header="0.30000000000000004" footer="0.30000000000000004"/>
  <pageSetup paperSize="0" fitToWidth="0" orientation="landscape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B755-54F8-4490-97F0-98F99B5CAE56}">
  <sheetPr>
    <pageSetUpPr fitToPage="1"/>
  </sheetPr>
  <dimension ref="A1:BU28"/>
  <sheetViews>
    <sheetView workbookViewId="0">
      <selection activeCell="F1" sqref="F1"/>
    </sheetView>
  </sheetViews>
  <sheetFormatPr defaultRowHeight="15" x14ac:dyDescent="0.25"/>
  <cols>
    <col min="1" max="1" width="12.7109375" customWidth="1"/>
    <col min="2" max="2" width="57.7109375" customWidth="1"/>
    <col min="3" max="7" width="14.7109375" customWidth="1"/>
    <col min="8" max="8" width="2.7109375" customWidth="1"/>
    <col min="9" max="9" width="8.7109375" customWidth="1"/>
    <col min="10" max="10" width="9.140625" customWidth="1"/>
  </cols>
  <sheetData>
    <row r="1" spans="1:73" ht="45" x14ac:dyDescent="0.25">
      <c r="A1" s="40" t="s">
        <v>29</v>
      </c>
      <c r="B1" s="41" t="s">
        <v>30</v>
      </c>
      <c r="C1" s="42">
        <v>2023</v>
      </c>
      <c r="D1" s="42" t="s">
        <v>32</v>
      </c>
      <c r="E1" s="42">
        <v>2024</v>
      </c>
      <c r="F1" s="42" t="s">
        <v>34</v>
      </c>
      <c r="G1" s="42">
        <v>2025</v>
      </c>
      <c r="I1" s="43" t="s">
        <v>35</v>
      </c>
    </row>
    <row r="2" spans="1:73" x14ac:dyDescent="0.25">
      <c r="A2" s="44" t="s">
        <v>5</v>
      </c>
      <c r="B2" s="44"/>
      <c r="C2" s="44"/>
      <c r="D2" s="44"/>
      <c r="E2" s="44"/>
      <c r="F2" s="44"/>
      <c r="G2" s="44"/>
    </row>
    <row r="3" spans="1:73" x14ac:dyDescent="0.25">
      <c r="A3" s="101" t="s">
        <v>599</v>
      </c>
      <c r="B3" s="101" t="s">
        <v>600</v>
      </c>
      <c r="C3" s="102">
        <v>118498</v>
      </c>
      <c r="D3" s="102">
        <v>118498</v>
      </c>
      <c r="E3" s="102">
        <v>124423</v>
      </c>
      <c r="F3" s="102">
        <v>124423</v>
      </c>
      <c r="G3" s="102">
        <v>130644</v>
      </c>
      <c r="I3" s="50">
        <f>IF(G3=0,"",(G3-E3)/E3)</f>
        <v>4.999879443511248E-2</v>
      </c>
    </row>
    <row r="4" spans="1:73" s="73" customFormat="1" ht="15.75" thickBot="1" x14ac:dyDescent="0.3">
      <c r="A4" s="54" t="s">
        <v>208</v>
      </c>
      <c r="B4" s="101"/>
      <c r="C4" s="102">
        <f>SUM(C3)</f>
        <v>118498</v>
      </c>
      <c r="D4" s="102">
        <f>SUM(D3)</f>
        <v>118498</v>
      </c>
      <c r="E4" s="102">
        <f>SUM(E3)</f>
        <v>124423</v>
      </c>
      <c r="F4" s="102">
        <f>SUM(F3)</f>
        <v>124423</v>
      </c>
      <c r="G4" s="102">
        <f>SUM(G3)</f>
        <v>130644</v>
      </c>
      <c r="H4" s="50"/>
      <c r="I4" s="50">
        <f>IF(G4=0,"",(G4-E4)/E4)</f>
        <v>4.999879443511248E-2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</row>
    <row r="5" spans="1:73" x14ac:dyDescent="0.25">
      <c r="C5" s="104"/>
      <c r="D5" s="104"/>
      <c r="E5" s="104"/>
      <c r="F5" s="104"/>
      <c r="G5" s="104"/>
      <c r="I5" s="50"/>
    </row>
    <row r="6" spans="1:73" x14ac:dyDescent="0.25">
      <c r="A6" s="44" t="s">
        <v>209</v>
      </c>
      <c r="C6" s="104"/>
      <c r="D6" s="104"/>
      <c r="E6" s="104"/>
      <c r="F6" s="104"/>
      <c r="G6" s="104"/>
      <c r="I6" s="50"/>
    </row>
    <row r="7" spans="1:73" x14ac:dyDescent="0.25">
      <c r="A7" s="101" t="s">
        <v>601</v>
      </c>
      <c r="B7" s="101" t="s">
        <v>249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I7" s="50" t="str">
        <f t="shared" ref="I7:I12" si="0">IF(G7=0,"",(G7-E7)/E7)</f>
        <v/>
      </c>
    </row>
    <row r="8" spans="1:73" s="73" customFormat="1" ht="15.75" thickBot="1" x14ac:dyDescent="0.3">
      <c r="A8" s="54" t="s">
        <v>252</v>
      </c>
      <c r="B8" s="101"/>
      <c r="C8" s="102">
        <f>SUM(C7)</f>
        <v>0</v>
      </c>
      <c r="D8" s="102">
        <f>SUM(D7)</f>
        <v>0</v>
      </c>
      <c r="E8" s="102">
        <f>SUM(E7)</f>
        <v>0</v>
      </c>
      <c r="F8" s="102">
        <f>SUM(F7)</f>
        <v>0</v>
      </c>
      <c r="G8" s="102">
        <f>SUM(G7)</f>
        <v>0</v>
      </c>
      <c r="H8"/>
      <c r="I8" s="50" t="str">
        <f t="shared" si="0"/>
        <v/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</row>
    <row r="9" spans="1:73" x14ac:dyDescent="0.25">
      <c r="C9" s="104"/>
      <c r="D9" s="104"/>
      <c r="E9" s="104"/>
      <c r="F9" s="104"/>
      <c r="G9" s="104"/>
      <c r="I9" s="50" t="str">
        <f t="shared" si="0"/>
        <v/>
      </c>
    </row>
    <row r="10" spans="1:73" s="73" customFormat="1" ht="15.75" thickBot="1" x14ac:dyDescent="0.3">
      <c r="A10" s="101" t="s">
        <v>13</v>
      </c>
      <c r="B10" s="101" t="s">
        <v>253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/>
      <c r="I10" s="50" t="str">
        <f t="shared" si="0"/>
        <v/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</row>
    <row r="11" spans="1:73" x14ac:dyDescent="0.25">
      <c r="C11" s="104"/>
      <c r="D11" s="104"/>
      <c r="E11" s="104"/>
      <c r="F11" s="104"/>
      <c r="G11" s="104"/>
      <c r="I11" s="50" t="str">
        <f t="shared" si="0"/>
        <v/>
      </c>
    </row>
    <row r="12" spans="1:73" s="73" customFormat="1" ht="15.75" thickBot="1" x14ac:dyDescent="0.3">
      <c r="A12" s="101" t="s">
        <v>602</v>
      </c>
      <c r="B12" s="101" t="s">
        <v>255</v>
      </c>
      <c r="C12" s="102">
        <f>C4-C8-C10</f>
        <v>118498</v>
      </c>
      <c r="D12" s="102">
        <f>D4-D8-D10</f>
        <v>118498</v>
      </c>
      <c r="E12" s="102">
        <f>E4-E8-E10</f>
        <v>124423</v>
      </c>
      <c r="F12" s="102">
        <f>F3</f>
        <v>124423</v>
      </c>
      <c r="G12" s="102">
        <f>G4-G8-G10</f>
        <v>130644</v>
      </c>
      <c r="H12" s="50"/>
      <c r="I12" s="50">
        <f t="shared" si="0"/>
        <v>4.999879443511248E-2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</row>
    <row r="13" spans="1:73" x14ac:dyDescent="0.25">
      <c r="C13" s="104"/>
      <c r="D13" s="104"/>
      <c r="E13" s="104"/>
      <c r="F13" s="113" t="s">
        <v>13</v>
      </c>
      <c r="G13" s="104"/>
      <c r="H13" s="50"/>
    </row>
    <row r="14" spans="1:73" x14ac:dyDescent="0.25">
      <c r="B14" t="s">
        <v>256</v>
      </c>
      <c r="C14" s="104">
        <f>SUM(C8+C10+C12)</f>
        <v>118498</v>
      </c>
      <c r="D14" s="104">
        <f>SUM(D8+D10+D12)</f>
        <v>118498</v>
      </c>
      <c r="E14" s="104">
        <f>SUM(E8+E10+E12)</f>
        <v>124423</v>
      </c>
      <c r="F14" s="104">
        <f>SUM(F8+F10+F12)</f>
        <v>124423</v>
      </c>
      <c r="G14" s="104">
        <f>SUM(G8+G10+G12)</f>
        <v>130644</v>
      </c>
      <c r="H14" s="50"/>
    </row>
    <row r="15" spans="1:73" x14ac:dyDescent="0.25">
      <c r="C15" s="104"/>
      <c r="D15" s="104"/>
      <c r="E15" s="104"/>
      <c r="F15" s="104"/>
      <c r="G15" s="104"/>
    </row>
    <row r="16" spans="1:73" x14ac:dyDescent="0.25">
      <c r="B16" t="s">
        <v>257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</row>
    <row r="18" spans="2:8" x14ac:dyDescent="0.25">
      <c r="B18" t="s">
        <v>258</v>
      </c>
      <c r="C18" s="51">
        <f>SUM(C8+C12)</f>
        <v>118498</v>
      </c>
      <c r="D18" s="51">
        <f>SUM(D8+D12)</f>
        <v>118498</v>
      </c>
      <c r="E18" s="51">
        <f>SUM(E8+E12)</f>
        <v>124423</v>
      </c>
      <c r="F18" s="51">
        <f>SUM(F8+F12)</f>
        <v>124423</v>
      </c>
      <c r="G18" s="51">
        <f>SUM(G8+G12)</f>
        <v>130644</v>
      </c>
      <c r="H18" s="50"/>
    </row>
    <row r="19" spans="2:8" x14ac:dyDescent="0.25">
      <c r="C19" s="51"/>
      <c r="D19" s="51"/>
      <c r="E19" s="51"/>
      <c r="F19" s="51"/>
      <c r="G19" s="51"/>
    </row>
    <row r="20" spans="2:8" x14ac:dyDescent="0.25">
      <c r="B20" t="s">
        <v>259</v>
      </c>
      <c r="C20" s="51">
        <f>SUM(-C4)</f>
        <v>-118498</v>
      </c>
      <c r="D20" s="51">
        <f>SUM(-D4)</f>
        <v>-118498</v>
      </c>
      <c r="E20" s="51">
        <f>SUM(-E4)</f>
        <v>-124423</v>
      </c>
      <c r="F20" s="51">
        <v>-124423</v>
      </c>
      <c r="G20" s="51">
        <f>SUM(-G4)</f>
        <v>-130644</v>
      </c>
    </row>
    <row r="21" spans="2:8" x14ac:dyDescent="0.25">
      <c r="F21" s="51"/>
    </row>
    <row r="22" spans="2:8" x14ac:dyDescent="0.25">
      <c r="B22" t="s">
        <v>260</v>
      </c>
      <c r="C22" s="110">
        <f>SUM(C18:C20)</f>
        <v>0</v>
      </c>
      <c r="D22" s="110">
        <f>SUM(D18:D20)</f>
        <v>0</v>
      </c>
      <c r="E22" s="110">
        <f>SUM(E18:E20)</f>
        <v>0</v>
      </c>
      <c r="F22" s="110">
        <f>SUM(F18:F20)</f>
        <v>0</v>
      </c>
      <c r="G22" s="110">
        <f>SUM(G18:G20)</f>
        <v>0</v>
      </c>
    </row>
    <row r="24" spans="2:8" x14ac:dyDescent="0.25">
      <c r="B24" t="s">
        <v>261</v>
      </c>
    </row>
    <row r="26" spans="2:8" x14ac:dyDescent="0.25">
      <c r="B26" t="s">
        <v>344</v>
      </c>
    </row>
    <row r="28" spans="2:8" x14ac:dyDescent="0.25">
      <c r="B28" s="106"/>
    </row>
  </sheetData>
  <pageMargins left="0.5" right="0.5" top="0.75" bottom="0.5" header="0.30000000000000004" footer="0"/>
  <pageSetup paperSize="0" orientation="landscape" horizontalDpi="0" verticalDpi="0" copies="0"/>
  <headerFooter>
    <oddHeader>&amp;CTown of Alexander Fire Protection District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2FB9-7C07-4035-9120-DBCB5EF5A93D}">
  <sheetPr>
    <pageSetUpPr fitToPage="1"/>
  </sheetPr>
  <dimension ref="A1:I36"/>
  <sheetViews>
    <sheetView topLeftCell="A9" workbookViewId="0">
      <selection activeCell="K32" sqref="K32"/>
    </sheetView>
  </sheetViews>
  <sheetFormatPr defaultRowHeight="15" x14ac:dyDescent="0.25"/>
  <cols>
    <col min="1" max="1" width="28.7109375" customWidth="1"/>
    <col min="2" max="2" width="6.140625" customWidth="1"/>
    <col min="3" max="3" width="10.140625" customWidth="1"/>
    <col min="4" max="4" width="10.28515625" customWidth="1"/>
    <col min="5" max="5" width="10.42578125" customWidth="1"/>
    <col min="6" max="7" width="10.7109375" customWidth="1"/>
    <col min="8" max="8" width="10.85546875" customWidth="1"/>
    <col min="9" max="9" width="10.7109375" customWidth="1"/>
    <col min="10" max="10" width="9.140625" customWidth="1"/>
  </cols>
  <sheetData>
    <row r="1" spans="1:9" ht="21" customHeight="1" x14ac:dyDescent="0.25">
      <c r="A1" s="121" t="s">
        <v>603</v>
      </c>
      <c r="B1" s="121" t="s">
        <v>604</v>
      </c>
      <c r="C1" s="122" t="s">
        <v>605</v>
      </c>
      <c r="D1" s="122" t="s">
        <v>606</v>
      </c>
      <c r="E1" s="122" t="s">
        <v>607</v>
      </c>
      <c r="F1" s="122" t="s">
        <v>608</v>
      </c>
      <c r="G1" s="101" t="s">
        <v>609</v>
      </c>
      <c r="H1" s="101" t="s">
        <v>610</v>
      </c>
      <c r="I1" s="123" t="s">
        <v>611</v>
      </c>
    </row>
    <row r="2" spans="1:9" x14ac:dyDescent="0.25">
      <c r="A2" s="121" t="s">
        <v>612</v>
      </c>
      <c r="B2" s="121" t="s">
        <v>613</v>
      </c>
      <c r="C2" s="124">
        <v>9717</v>
      </c>
      <c r="D2" s="124">
        <v>9911</v>
      </c>
      <c r="E2" s="124">
        <v>10911</v>
      </c>
      <c r="F2" s="101">
        <v>12002</v>
      </c>
      <c r="G2" s="101">
        <v>12242</v>
      </c>
      <c r="H2" s="101">
        <v>12487</v>
      </c>
      <c r="I2" s="125">
        <v>13111</v>
      </c>
    </row>
    <row r="3" spans="1:9" x14ac:dyDescent="0.25">
      <c r="A3" s="121" t="s">
        <v>614</v>
      </c>
      <c r="B3" s="121" t="s">
        <v>613</v>
      </c>
      <c r="C3" s="124">
        <v>987</v>
      </c>
      <c r="D3" s="124">
        <v>1007</v>
      </c>
      <c r="E3" s="124">
        <v>1028</v>
      </c>
      <c r="F3" s="101">
        <v>1050</v>
      </c>
      <c r="G3" s="101">
        <v>1071</v>
      </c>
      <c r="H3" s="101">
        <v>1093</v>
      </c>
      <c r="I3" s="125">
        <v>1148</v>
      </c>
    </row>
    <row r="4" spans="1:9" x14ac:dyDescent="0.25">
      <c r="A4" s="121" t="s">
        <v>615</v>
      </c>
      <c r="B4" s="121" t="s">
        <v>613</v>
      </c>
      <c r="C4" s="124">
        <v>1008</v>
      </c>
      <c r="D4" s="124">
        <v>1028</v>
      </c>
      <c r="E4" s="124">
        <v>1028</v>
      </c>
      <c r="F4" s="101">
        <v>1028</v>
      </c>
      <c r="G4" s="101">
        <v>1028</v>
      </c>
      <c r="H4" s="101">
        <v>1028</v>
      </c>
      <c r="I4" s="125">
        <v>1028</v>
      </c>
    </row>
    <row r="5" spans="1:9" x14ac:dyDescent="0.25">
      <c r="A5" s="121"/>
      <c r="B5" s="121"/>
      <c r="C5" s="124"/>
      <c r="D5" s="124"/>
      <c r="E5" s="124"/>
      <c r="F5" s="101"/>
      <c r="G5" s="101"/>
      <c r="H5" s="101"/>
    </row>
    <row r="6" spans="1:9" x14ac:dyDescent="0.25">
      <c r="A6" s="121" t="s">
        <v>616</v>
      </c>
      <c r="B6" s="121" t="s">
        <v>613</v>
      </c>
      <c r="C6" s="124">
        <v>28646</v>
      </c>
      <c r="D6" s="124">
        <v>29219</v>
      </c>
      <c r="E6" s="124">
        <v>29219</v>
      </c>
      <c r="F6" s="101">
        <v>29803</v>
      </c>
      <c r="G6" s="101">
        <v>30399</v>
      </c>
      <c r="H6" s="101">
        <v>31007</v>
      </c>
      <c r="I6" s="125">
        <v>31007</v>
      </c>
    </row>
    <row r="7" spans="1:9" x14ac:dyDescent="0.25">
      <c r="A7" s="121" t="s">
        <v>617</v>
      </c>
      <c r="B7" s="121" t="s">
        <v>613</v>
      </c>
      <c r="C7" s="124">
        <v>3542</v>
      </c>
      <c r="D7" s="124">
        <v>3613</v>
      </c>
      <c r="E7" s="124">
        <v>3613</v>
      </c>
      <c r="F7" s="101">
        <v>3685</v>
      </c>
      <c r="G7" s="101">
        <v>3759</v>
      </c>
      <c r="H7" s="101">
        <v>3834</v>
      </c>
      <c r="I7" s="125">
        <v>3834</v>
      </c>
    </row>
    <row r="8" spans="1:9" x14ac:dyDescent="0.25">
      <c r="A8" s="121" t="s">
        <v>618</v>
      </c>
      <c r="B8" s="121" t="s">
        <v>613</v>
      </c>
      <c r="C8" s="124">
        <v>658</v>
      </c>
      <c r="D8" s="124">
        <v>671</v>
      </c>
      <c r="E8" s="124">
        <v>671</v>
      </c>
      <c r="F8" s="101">
        <v>684</v>
      </c>
      <c r="G8" s="101">
        <v>698</v>
      </c>
      <c r="H8" s="101">
        <v>712</v>
      </c>
      <c r="I8" s="125">
        <v>712</v>
      </c>
    </row>
    <row r="9" spans="1:9" x14ac:dyDescent="0.25">
      <c r="A9" s="121" t="s">
        <v>619</v>
      </c>
      <c r="B9" s="121" t="s">
        <v>613</v>
      </c>
      <c r="C9" s="124">
        <v>1009</v>
      </c>
      <c r="D9" s="124">
        <v>1029</v>
      </c>
      <c r="E9" s="124">
        <v>1029</v>
      </c>
      <c r="F9" s="101">
        <v>1050</v>
      </c>
      <c r="G9" s="101">
        <v>1071</v>
      </c>
      <c r="H9" s="101">
        <v>1092</v>
      </c>
      <c r="I9" s="126">
        <v>1092</v>
      </c>
    </row>
    <row r="10" spans="1:9" x14ac:dyDescent="0.25">
      <c r="A10" s="121" t="s">
        <v>620</v>
      </c>
      <c r="B10" s="121" t="s">
        <v>613</v>
      </c>
      <c r="C10" s="124">
        <f t="shared" ref="C10:I10" si="0">SUM(C6:C9)</f>
        <v>33855</v>
      </c>
      <c r="D10" s="124">
        <f t="shared" si="0"/>
        <v>34532</v>
      </c>
      <c r="E10" s="124">
        <f t="shared" si="0"/>
        <v>34532</v>
      </c>
      <c r="F10" s="124">
        <f t="shared" si="0"/>
        <v>35222</v>
      </c>
      <c r="G10" s="124">
        <f t="shared" si="0"/>
        <v>35927</v>
      </c>
      <c r="H10" s="124">
        <f t="shared" si="0"/>
        <v>36645</v>
      </c>
      <c r="I10" s="124">
        <f t="shared" si="0"/>
        <v>36645</v>
      </c>
    </row>
    <row r="11" spans="1:9" x14ac:dyDescent="0.25">
      <c r="A11" s="121"/>
      <c r="B11" s="121"/>
      <c r="C11" s="124"/>
      <c r="D11" s="124"/>
      <c r="E11" s="124"/>
      <c r="F11" s="101"/>
      <c r="G11" s="101"/>
      <c r="H11" s="101"/>
    </row>
    <row r="12" spans="1:9" x14ac:dyDescent="0.25">
      <c r="A12" s="121" t="s">
        <v>621</v>
      </c>
      <c r="B12" s="121" t="s">
        <v>613</v>
      </c>
      <c r="C12" s="124">
        <v>6000</v>
      </c>
      <c r="D12" s="124">
        <v>6500</v>
      </c>
      <c r="E12" s="124">
        <v>6630</v>
      </c>
      <c r="F12" s="124">
        <v>4000</v>
      </c>
      <c r="G12" s="101">
        <v>4000</v>
      </c>
      <c r="H12" s="101">
        <v>4000</v>
      </c>
      <c r="I12" s="127">
        <v>4000</v>
      </c>
    </row>
    <row r="13" spans="1:9" x14ac:dyDescent="0.25">
      <c r="A13" s="121" t="s">
        <v>622</v>
      </c>
      <c r="B13" s="121" t="s">
        <v>613</v>
      </c>
      <c r="C13" s="124">
        <v>18024</v>
      </c>
      <c r="D13" s="124">
        <v>18384</v>
      </c>
      <c r="E13" s="124">
        <v>18752</v>
      </c>
      <c r="F13" s="101">
        <v>19128</v>
      </c>
      <c r="G13" s="101">
        <v>19510</v>
      </c>
      <c r="H13" s="101">
        <v>19510</v>
      </c>
      <c r="I13" s="125">
        <v>19510</v>
      </c>
    </row>
    <row r="14" spans="1:9" x14ac:dyDescent="0.25">
      <c r="A14" s="121" t="s">
        <v>623</v>
      </c>
      <c r="B14" s="121" t="s">
        <v>613</v>
      </c>
      <c r="C14" s="124">
        <v>8466</v>
      </c>
      <c r="D14" s="124">
        <v>8625</v>
      </c>
      <c r="E14" s="124">
        <v>7720</v>
      </c>
      <c r="F14" s="101">
        <v>7874</v>
      </c>
      <c r="G14" s="101">
        <v>8031</v>
      </c>
      <c r="H14" s="101">
        <v>8196</v>
      </c>
      <c r="I14" s="128">
        <v>8196</v>
      </c>
    </row>
    <row r="15" spans="1:9" x14ac:dyDescent="0.25">
      <c r="A15" s="121" t="s">
        <v>624</v>
      </c>
      <c r="B15" s="121" t="s">
        <v>613</v>
      </c>
      <c r="C15" s="124"/>
      <c r="D15" s="124"/>
      <c r="E15" s="124"/>
      <c r="F15" s="101"/>
      <c r="G15" s="101">
        <v>750</v>
      </c>
      <c r="H15" s="101">
        <v>750</v>
      </c>
      <c r="I15" s="126">
        <v>750</v>
      </c>
    </row>
    <row r="16" spans="1:9" x14ac:dyDescent="0.25">
      <c r="A16" s="121" t="s">
        <v>625</v>
      </c>
      <c r="B16" s="121" t="s">
        <v>613</v>
      </c>
      <c r="C16" s="124">
        <v>9940</v>
      </c>
      <c r="D16" s="124">
        <v>10136</v>
      </c>
      <c r="E16" s="124">
        <v>10136</v>
      </c>
      <c r="F16" s="101">
        <v>10136</v>
      </c>
      <c r="G16" s="101">
        <v>10136</v>
      </c>
      <c r="H16" s="101">
        <v>10340</v>
      </c>
      <c r="I16" s="128">
        <v>10340</v>
      </c>
    </row>
    <row r="17" spans="1:9" x14ac:dyDescent="0.25">
      <c r="A17" s="121" t="s">
        <v>626</v>
      </c>
      <c r="B17" s="121" t="s">
        <v>613</v>
      </c>
      <c r="C17" s="124">
        <v>730</v>
      </c>
      <c r="D17" s="124">
        <v>745</v>
      </c>
      <c r="E17" s="124">
        <v>745</v>
      </c>
      <c r="F17" s="101">
        <v>760</v>
      </c>
      <c r="G17" s="101">
        <v>760</v>
      </c>
      <c r="H17" s="101">
        <v>760</v>
      </c>
      <c r="I17" s="126">
        <v>760</v>
      </c>
    </row>
    <row r="18" spans="1:9" x14ac:dyDescent="0.25">
      <c r="A18" s="121" t="s">
        <v>627</v>
      </c>
      <c r="B18" s="121" t="s">
        <v>613</v>
      </c>
      <c r="C18" s="124">
        <v>59670</v>
      </c>
      <c r="D18" s="124">
        <v>60863</v>
      </c>
      <c r="E18" s="124">
        <v>62080</v>
      </c>
      <c r="F18" s="101">
        <v>63322</v>
      </c>
      <c r="G18" s="101">
        <v>64588</v>
      </c>
      <c r="H18" s="101">
        <v>64588</v>
      </c>
      <c r="I18" s="128">
        <v>68817</v>
      </c>
    </row>
    <row r="19" spans="1:9" x14ac:dyDescent="0.25">
      <c r="A19" s="121" t="s">
        <v>628</v>
      </c>
      <c r="B19" s="121"/>
      <c r="C19" s="124"/>
      <c r="D19" s="124"/>
      <c r="E19" s="124"/>
      <c r="F19" s="101"/>
      <c r="G19" s="101"/>
      <c r="H19" s="101">
        <v>3000</v>
      </c>
      <c r="I19">
        <v>3000</v>
      </c>
    </row>
    <row r="20" spans="1:9" x14ac:dyDescent="0.25">
      <c r="A20" s="121" t="s">
        <v>629</v>
      </c>
      <c r="B20" s="121" t="s">
        <v>613</v>
      </c>
      <c r="C20" s="124">
        <v>1500</v>
      </c>
      <c r="D20" s="124">
        <v>1500</v>
      </c>
      <c r="E20" s="124">
        <v>1500</v>
      </c>
      <c r="F20" s="101">
        <v>1500</v>
      </c>
      <c r="G20" s="101">
        <v>1300</v>
      </c>
      <c r="H20" s="101">
        <v>1350</v>
      </c>
      <c r="I20" s="128">
        <v>1350</v>
      </c>
    </row>
    <row r="21" spans="1:9" x14ac:dyDescent="0.25">
      <c r="A21" s="121" t="s">
        <v>630</v>
      </c>
      <c r="B21" s="121" t="s">
        <v>613</v>
      </c>
      <c r="C21" s="124">
        <v>4900</v>
      </c>
      <c r="D21" s="124">
        <v>5200</v>
      </c>
      <c r="E21" s="124">
        <v>5304</v>
      </c>
      <c r="F21" s="124">
        <v>5616</v>
      </c>
      <c r="G21" s="101">
        <v>6032</v>
      </c>
      <c r="H21" s="101">
        <v>6344</v>
      </c>
      <c r="I21" s="127">
        <v>9152</v>
      </c>
    </row>
    <row r="22" spans="1:9" x14ac:dyDescent="0.25">
      <c r="A22" s="121" t="s">
        <v>631</v>
      </c>
      <c r="B22" s="121" t="s">
        <v>632</v>
      </c>
      <c r="C22" s="124">
        <v>224047</v>
      </c>
      <c r="D22" s="124">
        <v>229725</v>
      </c>
      <c r="E22" s="124">
        <v>236000</v>
      </c>
      <c r="F22" s="101">
        <v>243080</v>
      </c>
      <c r="G22" s="101">
        <v>249157</v>
      </c>
      <c r="H22" s="101">
        <v>261824</v>
      </c>
      <c r="I22" s="128">
        <v>257500</v>
      </c>
    </row>
    <row r="23" spans="1:9" x14ac:dyDescent="0.25">
      <c r="A23" s="121" t="s">
        <v>633</v>
      </c>
      <c r="B23" s="121" t="s">
        <v>634</v>
      </c>
      <c r="C23" s="124">
        <v>2017</v>
      </c>
      <c r="D23" s="124">
        <v>1440</v>
      </c>
      <c r="E23" s="124">
        <v>1440</v>
      </c>
      <c r="F23" s="101">
        <v>1440</v>
      </c>
      <c r="G23" s="101">
        <v>1440</v>
      </c>
      <c r="H23" s="101">
        <v>1440</v>
      </c>
      <c r="I23" s="128">
        <v>1440</v>
      </c>
    </row>
    <row r="24" spans="1:9" x14ac:dyDescent="0.25">
      <c r="A24" s="121" t="s">
        <v>635</v>
      </c>
      <c r="B24" s="121" t="s">
        <v>613</v>
      </c>
      <c r="C24" s="124">
        <v>792</v>
      </c>
      <c r="D24" s="124">
        <v>792</v>
      </c>
      <c r="E24" s="124">
        <v>792</v>
      </c>
      <c r="F24" s="101">
        <v>792</v>
      </c>
      <c r="G24" s="101">
        <v>792</v>
      </c>
      <c r="H24" s="101">
        <v>792</v>
      </c>
      <c r="I24" s="128">
        <v>792</v>
      </c>
    </row>
    <row r="25" spans="1:9" x14ac:dyDescent="0.25">
      <c r="A25" s="121" t="s">
        <v>636</v>
      </c>
      <c r="B25" s="121" t="s">
        <v>634</v>
      </c>
      <c r="C25" s="124">
        <v>4850</v>
      </c>
      <c r="D25" s="124">
        <v>4080</v>
      </c>
      <c r="E25" s="124">
        <v>4080</v>
      </c>
      <c r="F25" s="101">
        <v>4080</v>
      </c>
      <c r="G25" s="101">
        <v>2520</v>
      </c>
      <c r="H25" s="101">
        <v>2520</v>
      </c>
      <c r="I25" s="128">
        <v>2520</v>
      </c>
    </row>
    <row r="26" spans="1:9" x14ac:dyDescent="0.25">
      <c r="A26" s="121" t="s">
        <v>637</v>
      </c>
      <c r="B26" s="121"/>
      <c r="C26" s="124">
        <f t="shared" ref="C26:I26" si="1">SUM(C2:C4,C10,C12:C25)</f>
        <v>386503</v>
      </c>
      <c r="D26" s="124">
        <f t="shared" si="1"/>
        <v>394468</v>
      </c>
      <c r="E26" s="124">
        <f t="shared" si="1"/>
        <v>402678</v>
      </c>
      <c r="F26" s="124">
        <f t="shared" si="1"/>
        <v>411030</v>
      </c>
      <c r="G26" s="124">
        <f t="shared" si="1"/>
        <v>419284</v>
      </c>
      <c r="H26" s="124">
        <f t="shared" si="1"/>
        <v>436667</v>
      </c>
      <c r="I26" s="124">
        <f t="shared" si="1"/>
        <v>440059</v>
      </c>
    </row>
    <row r="27" spans="1:9" x14ac:dyDescent="0.25">
      <c r="A27" s="121" t="s">
        <v>638</v>
      </c>
      <c r="B27" s="121" t="s">
        <v>613</v>
      </c>
      <c r="C27" s="124">
        <v>18682</v>
      </c>
      <c r="D27" s="124">
        <v>19807</v>
      </c>
      <c r="E27" s="124">
        <v>18208</v>
      </c>
      <c r="F27" s="101">
        <v>18229</v>
      </c>
      <c r="G27" s="101">
        <v>19606</v>
      </c>
      <c r="H27" s="101">
        <v>17740</v>
      </c>
      <c r="I27" s="125">
        <v>18627</v>
      </c>
    </row>
    <row r="28" spans="1:9" x14ac:dyDescent="0.25">
      <c r="A28" s="121" t="s">
        <v>639</v>
      </c>
      <c r="B28" s="121" t="s">
        <v>613</v>
      </c>
      <c r="C28" s="124">
        <v>11000</v>
      </c>
      <c r="D28" s="124">
        <v>11000</v>
      </c>
      <c r="E28" s="124">
        <v>10815</v>
      </c>
      <c r="F28" s="101">
        <v>10815</v>
      </c>
      <c r="G28" s="101">
        <v>11000</v>
      </c>
      <c r="H28" s="101">
        <v>11220</v>
      </c>
      <c r="I28" s="128">
        <v>11220</v>
      </c>
    </row>
    <row r="29" spans="1:9" x14ac:dyDescent="0.25">
      <c r="A29" s="121" t="s">
        <v>640</v>
      </c>
      <c r="B29" s="121"/>
      <c r="C29" s="124">
        <f t="shared" ref="C29:I29" si="2">C26+C27+C28</f>
        <v>416185</v>
      </c>
      <c r="D29" s="124">
        <f t="shared" si="2"/>
        <v>425275</v>
      </c>
      <c r="E29" s="124">
        <f t="shared" si="2"/>
        <v>431701</v>
      </c>
      <c r="F29" s="124">
        <f t="shared" si="2"/>
        <v>440074</v>
      </c>
      <c r="G29" s="124">
        <f t="shared" si="2"/>
        <v>449890</v>
      </c>
      <c r="H29" s="124">
        <f t="shared" si="2"/>
        <v>465627</v>
      </c>
      <c r="I29" s="124">
        <f t="shared" si="2"/>
        <v>469906</v>
      </c>
    </row>
    <row r="30" spans="1:9" x14ac:dyDescent="0.25">
      <c r="A30" s="121" t="s">
        <v>641</v>
      </c>
      <c r="B30" s="121" t="s">
        <v>613</v>
      </c>
      <c r="C30" s="124">
        <v>51636</v>
      </c>
      <c r="D30" s="124">
        <v>51466</v>
      </c>
      <c r="E30" s="124">
        <v>53304</v>
      </c>
      <c r="F30" s="101">
        <v>51685</v>
      </c>
      <c r="G30" s="101">
        <v>52978</v>
      </c>
      <c r="H30" s="101">
        <v>31663</v>
      </c>
      <c r="I30" s="128">
        <v>36660</v>
      </c>
    </row>
    <row r="31" spans="1:9" x14ac:dyDescent="0.25">
      <c r="A31" s="121" t="s">
        <v>642</v>
      </c>
      <c r="B31" s="121" t="s">
        <v>634</v>
      </c>
      <c r="C31" s="124">
        <v>42281</v>
      </c>
      <c r="D31" s="124">
        <v>40730</v>
      </c>
      <c r="E31" s="124">
        <v>25814</v>
      </c>
      <c r="F31" s="101">
        <v>22938</v>
      </c>
      <c r="G31" s="101">
        <v>9075</v>
      </c>
      <c r="H31" s="101">
        <v>10015</v>
      </c>
      <c r="I31" s="128">
        <v>10015</v>
      </c>
    </row>
    <row r="32" spans="1:9" x14ac:dyDescent="0.25">
      <c r="A32" s="121" t="s">
        <v>643</v>
      </c>
      <c r="B32" s="121" t="s">
        <v>644</v>
      </c>
      <c r="C32" s="124">
        <v>8087</v>
      </c>
      <c r="D32" s="124">
        <v>8249</v>
      </c>
      <c r="E32" s="124">
        <v>58562</v>
      </c>
      <c r="F32" s="101">
        <v>2734</v>
      </c>
      <c r="G32" s="101">
        <v>2734</v>
      </c>
      <c r="H32" s="101">
        <v>3139</v>
      </c>
      <c r="I32" s="128">
        <v>2900</v>
      </c>
    </row>
    <row r="33" spans="1:9" x14ac:dyDescent="0.25">
      <c r="A33" s="121" t="s">
        <v>645</v>
      </c>
      <c r="B33" s="121" t="s">
        <v>646</v>
      </c>
      <c r="C33" s="124">
        <v>90376</v>
      </c>
      <c r="D33" s="124">
        <v>96673</v>
      </c>
      <c r="E33" s="124">
        <v>44510</v>
      </c>
      <c r="F33" s="101">
        <v>91844</v>
      </c>
      <c r="G33" s="101">
        <v>91236</v>
      </c>
      <c r="H33" s="101">
        <v>99377</v>
      </c>
      <c r="I33" s="128">
        <v>84050</v>
      </c>
    </row>
    <row r="34" spans="1:9" x14ac:dyDescent="0.25">
      <c r="A34" s="121" t="s">
        <v>647</v>
      </c>
      <c r="B34" s="121"/>
      <c r="C34" s="124">
        <f t="shared" ref="C34:I34" si="3">SUM(C30:C33)</f>
        <v>192380</v>
      </c>
      <c r="D34" s="124">
        <f t="shared" si="3"/>
        <v>197118</v>
      </c>
      <c r="E34" s="124">
        <f t="shared" si="3"/>
        <v>182190</v>
      </c>
      <c r="F34" s="124">
        <f t="shared" si="3"/>
        <v>169201</v>
      </c>
      <c r="G34" s="124">
        <f t="shared" si="3"/>
        <v>156023</v>
      </c>
      <c r="H34" s="124">
        <f t="shared" si="3"/>
        <v>144194</v>
      </c>
      <c r="I34" s="124">
        <f t="shared" si="3"/>
        <v>133625</v>
      </c>
    </row>
    <row r="35" spans="1:9" x14ac:dyDescent="0.25">
      <c r="A35" s="121"/>
      <c r="B35" s="121"/>
      <c r="C35" s="124"/>
      <c r="D35" s="124"/>
      <c r="E35" s="124"/>
      <c r="F35" s="101"/>
      <c r="G35" s="101"/>
      <c r="H35" s="101"/>
    </row>
    <row r="36" spans="1:9" x14ac:dyDescent="0.25">
      <c r="A36" s="121" t="s">
        <v>648</v>
      </c>
      <c r="B36" s="121"/>
      <c r="C36" s="124">
        <f t="shared" ref="C36:H36" si="4">C26+C34</f>
        <v>578883</v>
      </c>
      <c r="D36" s="124">
        <f t="shared" si="4"/>
        <v>591586</v>
      </c>
      <c r="E36" s="124">
        <f t="shared" si="4"/>
        <v>584868</v>
      </c>
      <c r="F36" s="124">
        <f t="shared" si="4"/>
        <v>580231</v>
      </c>
      <c r="G36" s="124">
        <f t="shared" si="4"/>
        <v>575307</v>
      </c>
      <c r="H36" s="124">
        <f t="shared" si="4"/>
        <v>580861</v>
      </c>
    </row>
  </sheetData>
  <pageMargins left="0.75000000000000011" right="0.75000000000000011" top="1" bottom="1" header="0.5" footer="0.5"/>
  <pageSetup scale="88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B568-E190-44B8-A038-F31B6ACE670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C7C3-EA61-4DDF-AFCF-DF1296B9C9D2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4E82-B050-489F-B4B5-3B0271965A9F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FF59-7523-47AF-8CE7-9E62217E400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4A971-0619-4F94-BE00-5CE77F3EF8DC}">
  <sheetPr>
    <pageSetUpPr fitToPage="1"/>
  </sheetPr>
  <dimension ref="A1:K31"/>
  <sheetViews>
    <sheetView topLeftCell="A2" workbookViewId="0">
      <selection activeCell="F4" sqref="F4"/>
    </sheetView>
  </sheetViews>
  <sheetFormatPr defaultRowHeight="18" x14ac:dyDescent="0.25"/>
  <cols>
    <col min="1" max="1" width="40.7109375" style="4" customWidth="1"/>
    <col min="2" max="2" width="23.7109375" style="4" customWidth="1"/>
    <col min="3" max="3" width="17.140625" style="4" bestFit="1" customWidth="1"/>
    <col min="4" max="4" width="14.85546875" style="4" customWidth="1"/>
    <col min="5" max="5" width="17.28515625" style="4" customWidth="1"/>
    <col min="6" max="6" width="20.7109375" style="4" customWidth="1"/>
    <col min="7" max="7" width="16.28515625" style="4" customWidth="1"/>
    <col min="8" max="8" width="14.85546875" style="4" customWidth="1"/>
    <col min="9" max="9" width="14.7109375" style="4" customWidth="1"/>
    <col min="10" max="12" width="9.140625" style="4" customWidth="1"/>
    <col min="13" max="13" width="15.5703125" style="4" bestFit="1" customWidth="1"/>
    <col min="14" max="14" width="9.42578125" style="4" bestFit="1" customWidth="1"/>
    <col min="15" max="15" width="9.140625" style="4" customWidth="1"/>
    <col min="16" max="16384" width="9.140625" style="4"/>
  </cols>
  <sheetData>
    <row r="1" spans="1:11" s="3" customFormat="1" ht="15.75" customHeight="1" x14ac:dyDescent="0.25">
      <c r="A1" s="129" t="s">
        <v>2</v>
      </c>
      <c r="B1" s="129"/>
      <c r="C1" s="129"/>
      <c r="D1" s="129"/>
      <c r="E1" s="129"/>
      <c r="F1" s="129"/>
      <c r="G1" s="129"/>
      <c r="H1" s="129"/>
      <c r="I1" s="129"/>
    </row>
    <row r="2" spans="1:11" s="3" customFormat="1" ht="15.75" customHeight="1" x14ac:dyDescent="0.25">
      <c r="A2" s="129" t="s">
        <v>3</v>
      </c>
      <c r="B2" s="129"/>
      <c r="C2" s="129"/>
      <c r="D2" s="129"/>
      <c r="E2" s="129"/>
      <c r="F2" s="129"/>
      <c r="G2" s="129"/>
      <c r="H2" s="129"/>
      <c r="I2" s="129"/>
    </row>
    <row r="3" spans="1:11" ht="15.75" customHeight="1" x14ac:dyDescent="0.25"/>
    <row r="4" spans="1:11" x14ac:dyDescent="0.25">
      <c r="F4" s="5"/>
      <c r="G4" s="6">
        <v>2025</v>
      </c>
      <c r="H4" s="6">
        <v>2024</v>
      </c>
      <c r="I4" s="6"/>
    </row>
    <row r="5" spans="1:11" s="9" customFormat="1" ht="48" customHeight="1" x14ac:dyDescent="0.25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 t="s">
        <v>9</v>
      </c>
      <c r="G5" s="7" t="s">
        <v>10</v>
      </c>
      <c r="H5" s="7" t="s">
        <v>10</v>
      </c>
      <c r="I5" s="7" t="s">
        <v>11</v>
      </c>
    </row>
    <row r="6" spans="1:11" ht="15.75" customHeight="1" x14ac:dyDescent="0.25">
      <c r="F6" s="5"/>
    </row>
    <row r="7" spans="1:11" ht="21.75" customHeight="1" x14ac:dyDescent="0.25">
      <c r="A7" s="10" t="s">
        <v>12</v>
      </c>
      <c r="B7" s="11">
        <f>A!G90</f>
        <v>761871</v>
      </c>
      <c r="C7" s="11">
        <f>A!G114</f>
        <v>373911</v>
      </c>
      <c r="D7" s="11">
        <f>A!G116</f>
        <v>118824</v>
      </c>
      <c r="E7" s="12">
        <f>SUM(B7-C7-D7)</f>
        <v>269136</v>
      </c>
      <c r="F7" s="13">
        <v>189723947</v>
      </c>
      <c r="G7" s="14">
        <f>(E7/F7)*1000</f>
        <v>1.418566313086455</v>
      </c>
      <c r="H7" s="15">
        <v>1.8012840999999999</v>
      </c>
      <c r="I7" s="16">
        <f>(G7-H7)/H7</f>
        <v>-0.21246941940671379</v>
      </c>
      <c r="K7" s="4" t="s">
        <v>13</v>
      </c>
    </row>
    <row r="8" spans="1:11" ht="21.75" customHeight="1" x14ac:dyDescent="0.25">
      <c r="A8" s="10" t="s">
        <v>14</v>
      </c>
      <c r="B8" s="13">
        <f>B!G27</f>
        <v>528022</v>
      </c>
      <c r="C8" s="13">
        <f>B!G45</f>
        <v>489285</v>
      </c>
      <c r="D8" s="13">
        <f>B!G47</f>
        <v>38737</v>
      </c>
      <c r="E8" s="17">
        <f>SUM(B8-C8-D8)</f>
        <v>0</v>
      </c>
      <c r="F8" s="13">
        <v>152863193</v>
      </c>
      <c r="G8" s="14">
        <f>E8/F8*1000</f>
        <v>0</v>
      </c>
      <c r="H8" s="15">
        <v>0.1063595</v>
      </c>
      <c r="I8" s="16">
        <f>(G8-H8)/H8</f>
        <v>-1</v>
      </c>
    </row>
    <row r="9" spans="1:11" ht="21.75" customHeight="1" x14ac:dyDescent="0.25">
      <c r="A9" s="10" t="s">
        <v>15</v>
      </c>
      <c r="B9" s="13">
        <f>DA!G22</f>
        <v>123900</v>
      </c>
      <c r="C9" s="11">
        <f>DA!G33</f>
        <v>30200</v>
      </c>
      <c r="D9" s="11">
        <f>DA!G35</f>
        <v>88700</v>
      </c>
      <c r="E9" s="12">
        <f>SUM(B9-C9-D9)</f>
        <v>5000</v>
      </c>
      <c r="F9" s="13">
        <f>F7</f>
        <v>189723947</v>
      </c>
      <c r="G9" s="14">
        <f>E9/F9*1000</f>
        <v>2.6354079593336736E-2</v>
      </c>
      <c r="H9" s="15">
        <v>0.56441079999999999</v>
      </c>
      <c r="I9" s="16">
        <f>(G9-H9)/H9</f>
        <v>-0.95330691830606951</v>
      </c>
    </row>
    <row r="10" spans="1:11" ht="21.75" customHeight="1" x14ac:dyDescent="0.25">
      <c r="A10" s="10" t="s">
        <v>16</v>
      </c>
      <c r="B10" s="13">
        <f>DB!G36</f>
        <v>1323904</v>
      </c>
      <c r="C10" s="11">
        <f>DB!G49</f>
        <v>811889</v>
      </c>
      <c r="D10" s="11">
        <f>DB!G51</f>
        <v>165000</v>
      </c>
      <c r="E10" s="12">
        <f>SUM(B10-C10-D10)</f>
        <v>347015</v>
      </c>
      <c r="F10" s="13">
        <f>F8</f>
        <v>152863193</v>
      </c>
      <c r="G10" s="14">
        <f>E10/F10*1000</f>
        <v>2.2701017373096479</v>
      </c>
      <c r="H10" s="15">
        <v>1.5309592000000001</v>
      </c>
      <c r="I10" s="16">
        <f>(G10-H10)/H10</f>
        <v>0.48279701856825957</v>
      </c>
    </row>
    <row r="11" spans="1:11" ht="12" customHeight="1" x14ac:dyDescent="0.25">
      <c r="B11" s="18"/>
      <c r="C11" s="18"/>
      <c r="D11" s="18"/>
      <c r="E11" s="18"/>
      <c r="F11" s="5"/>
      <c r="I11" s="19"/>
    </row>
    <row r="12" spans="1:11" s="25" customFormat="1" ht="21.75" customHeight="1" thickBot="1" x14ac:dyDescent="0.3">
      <c r="A12" s="20" t="s">
        <v>17</v>
      </c>
      <c r="B12" s="21">
        <f>SUM(B7:B11)</f>
        <v>2737697</v>
      </c>
      <c r="C12" s="21">
        <f>SUM(C7:C11)</f>
        <v>1705285</v>
      </c>
      <c r="D12" s="21">
        <f>SUM(D7:D11)</f>
        <v>411261</v>
      </c>
      <c r="E12" s="22">
        <f>SUM(E7:E11)</f>
        <v>621151</v>
      </c>
      <c r="F12" s="20"/>
      <c r="G12" s="20">
        <f>SUM(G7:G11)</f>
        <v>3.7150221299894399</v>
      </c>
      <c r="H12" s="23">
        <f>SUM(H7:H11)</f>
        <v>4.0030136000000001</v>
      </c>
      <c r="I12" s="24">
        <f>(G12-H12)/H12</f>
        <v>-7.1943665145319552E-2</v>
      </c>
    </row>
    <row r="13" spans="1:11" ht="18.75" thickTop="1" x14ac:dyDescent="0.25">
      <c r="F13" s="26"/>
      <c r="I13" s="19"/>
    </row>
    <row r="14" spans="1:11" x14ac:dyDescent="0.25">
      <c r="F14" s="5"/>
      <c r="I14" s="19" t="s">
        <v>13</v>
      </c>
    </row>
    <row r="15" spans="1:11" ht="21.75" customHeight="1" x14ac:dyDescent="0.25">
      <c r="A15" s="27" t="s">
        <v>18</v>
      </c>
      <c r="F15" s="26"/>
      <c r="I15" s="19" t="s">
        <v>13</v>
      </c>
    </row>
    <row r="16" spans="1:11" ht="18.75" customHeight="1" x14ac:dyDescent="0.25">
      <c r="F16" s="5"/>
      <c r="I16" s="19"/>
    </row>
    <row r="17" spans="1:9" ht="18.75" customHeight="1" x14ac:dyDescent="0.25">
      <c r="A17" s="10" t="s">
        <v>19</v>
      </c>
      <c r="B17" s="13">
        <f>'WD_#1-_SW1'!G6</f>
        <v>40365</v>
      </c>
      <c r="C17" s="13">
        <f>'WD_#1-_SW1'!G14</f>
        <v>1385</v>
      </c>
      <c r="D17" s="13">
        <f>'WD_#1-_SW1'!G16</f>
        <v>0</v>
      </c>
      <c r="E17" s="17">
        <f t="shared" ref="E17:E23" si="0">SUM(B17-C17-D17)</f>
        <v>38980</v>
      </c>
      <c r="F17" s="13">
        <v>112</v>
      </c>
      <c r="G17" s="28">
        <f t="shared" ref="G17:G22" si="1">E17/F17</f>
        <v>348.03571428571428</v>
      </c>
      <c r="H17" s="28">
        <v>76</v>
      </c>
      <c r="I17" s="16">
        <f t="shared" ref="I17:I23" si="2">(G17-H17)/H17</f>
        <v>3.5794172932330826</v>
      </c>
    </row>
    <row r="18" spans="1:9" ht="18.75" customHeight="1" x14ac:dyDescent="0.25">
      <c r="A18" s="10" t="s">
        <v>20</v>
      </c>
      <c r="B18" s="13">
        <f>'WD_#2-_SW2'!G8</f>
        <v>47127</v>
      </c>
      <c r="C18" s="13">
        <f>+'WD_#2-_SW2'!G15</f>
        <v>1550</v>
      </c>
      <c r="D18" s="13">
        <f>'WD_#2-_SW2'!G17</f>
        <v>2000</v>
      </c>
      <c r="E18" s="17">
        <f t="shared" si="0"/>
        <v>43577</v>
      </c>
      <c r="F18" s="14">
        <v>75</v>
      </c>
      <c r="G18" s="28">
        <f t="shared" si="1"/>
        <v>581.02666666666664</v>
      </c>
      <c r="H18" s="28">
        <v>591</v>
      </c>
      <c r="I18" s="16">
        <f t="shared" si="2"/>
        <v>-1.6875352509870316E-2</v>
      </c>
    </row>
    <row r="19" spans="1:9" ht="18.75" customHeight="1" x14ac:dyDescent="0.25">
      <c r="A19" s="10" t="s">
        <v>21</v>
      </c>
      <c r="B19" s="13">
        <f>'WD_#3-_SW#3'!G5</f>
        <v>3692</v>
      </c>
      <c r="C19" s="13">
        <f>'WD_#3-_SW#3'!G11</f>
        <v>500</v>
      </c>
      <c r="D19" s="13">
        <f>'WD_#3-_SW#3'!G13</f>
        <v>0</v>
      </c>
      <c r="E19" s="17">
        <f t="shared" si="0"/>
        <v>3192</v>
      </c>
      <c r="F19" s="29">
        <v>8</v>
      </c>
      <c r="G19" s="28">
        <f t="shared" si="1"/>
        <v>399</v>
      </c>
      <c r="H19" s="28">
        <v>399</v>
      </c>
      <c r="I19" s="16">
        <f t="shared" si="2"/>
        <v>0</v>
      </c>
    </row>
    <row r="20" spans="1:9" ht="18.75" customHeight="1" x14ac:dyDescent="0.25">
      <c r="A20" s="10" t="s">
        <v>22</v>
      </c>
      <c r="B20" s="13">
        <f>'WD_#4-_SW4'!G10</f>
        <v>13966</v>
      </c>
      <c r="C20" s="13">
        <f>'WD_#4-_SW4'!G18</f>
        <v>300</v>
      </c>
      <c r="D20" s="13">
        <f>'WD_#4-_SW4'!G20</f>
        <v>300</v>
      </c>
      <c r="E20" s="17">
        <f t="shared" si="0"/>
        <v>13366</v>
      </c>
      <c r="F20" s="29">
        <v>12</v>
      </c>
      <c r="G20" s="28">
        <f t="shared" si="1"/>
        <v>1113.8333333333333</v>
      </c>
      <c r="H20" s="28">
        <v>783</v>
      </c>
      <c r="I20" s="16">
        <f t="shared" si="2"/>
        <v>0.42252022137079598</v>
      </c>
    </row>
    <row r="21" spans="1:9" ht="18.75" customHeight="1" x14ac:dyDescent="0.25">
      <c r="A21" s="10" t="s">
        <v>23</v>
      </c>
      <c r="B21" s="13">
        <f>'WD_#5-_SW5'!G12</f>
        <v>102317</v>
      </c>
      <c r="C21" s="13">
        <f>'WD_#5-_SW5'!G23</f>
        <v>16400</v>
      </c>
      <c r="D21" s="13">
        <f>'WD_#5-_SW5'!G25</f>
        <v>3000</v>
      </c>
      <c r="E21" s="17">
        <f t="shared" si="0"/>
        <v>82917</v>
      </c>
      <c r="F21" s="29">
        <v>135</v>
      </c>
      <c r="G21" s="28">
        <f t="shared" si="1"/>
        <v>614.20000000000005</v>
      </c>
      <c r="H21" s="28">
        <v>641</v>
      </c>
      <c r="I21" s="16">
        <f t="shared" si="2"/>
        <v>-4.1809672386895404E-2</v>
      </c>
    </row>
    <row r="22" spans="1:9" ht="18.75" customHeight="1" x14ac:dyDescent="0.25">
      <c r="A22" s="10" t="s">
        <v>24</v>
      </c>
      <c r="B22" s="13">
        <f>'WD_#6-_SW6'!G13</f>
        <v>152569</v>
      </c>
      <c r="C22" s="13">
        <f>'WD_#6-_SW6'!G24</f>
        <v>950</v>
      </c>
      <c r="D22" s="13">
        <f>'WD_#6-_SW6'!G26</f>
        <v>3000</v>
      </c>
      <c r="E22" s="17">
        <f t="shared" si="0"/>
        <v>148619</v>
      </c>
      <c r="F22" s="29">
        <v>198</v>
      </c>
      <c r="G22" s="28">
        <f t="shared" si="1"/>
        <v>750.60101010101005</v>
      </c>
      <c r="H22" s="14">
        <v>749</v>
      </c>
      <c r="I22" s="16">
        <f t="shared" si="2"/>
        <v>2.1375301749132804E-3</v>
      </c>
    </row>
    <row r="23" spans="1:9" s="25" customFormat="1" ht="18.75" customHeight="1" x14ac:dyDescent="0.25">
      <c r="A23" s="10" t="s">
        <v>25</v>
      </c>
      <c r="B23" s="13">
        <f>'Fire_Prot''n_Dist'!G4</f>
        <v>130644</v>
      </c>
      <c r="C23" s="13">
        <f>'Fire_Prot''n_Dist'!G8</f>
        <v>0</v>
      </c>
      <c r="D23" s="13">
        <f>'Fire_Prot''n_Dist'!G10</f>
        <v>0</v>
      </c>
      <c r="E23" s="17">
        <f t="shared" si="0"/>
        <v>130644</v>
      </c>
      <c r="F23" s="13">
        <v>193432923</v>
      </c>
      <c r="G23" s="14">
        <f>E23/F23*1000</f>
        <v>0.67539691782458355</v>
      </c>
      <c r="H23" s="14">
        <v>0.70297330599999996</v>
      </c>
      <c r="I23" s="16">
        <f t="shared" si="2"/>
        <v>-3.922821526798688E-2</v>
      </c>
    </row>
    <row r="24" spans="1:9" x14ac:dyDescent="0.25">
      <c r="A24" s="3"/>
      <c r="F24" s="5"/>
    </row>
    <row r="25" spans="1:9" x14ac:dyDescent="0.25">
      <c r="A25" s="10" t="s">
        <v>26</v>
      </c>
      <c r="B25" s="30">
        <f>SUM(B12:B23)</f>
        <v>3228377</v>
      </c>
      <c r="C25" s="30">
        <f>SUM(C12:C23)</f>
        <v>1726370</v>
      </c>
      <c r="D25" s="30">
        <f>SUM(D12:D23)</f>
        <v>419561</v>
      </c>
      <c r="E25" s="31">
        <f>SUM(E12:E23)</f>
        <v>1082446</v>
      </c>
      <c r="F25" s="32"/>
      <c r="G25" s="25"/>
      <c r="H25" s="25"/>
      <c r="I25" s="25"/>
    </row>
    <row r="26" spans="1:9" ht="21.75" customHeight="1" x14ac:dyDescent="0.25">
      <c r="F26" s="13"/>
    </row>
    <row r="27" spans="1:9" ht="18.75" thickBot="1" x14ac:dyDescent="0.3">
      <c r="F27" s="13"/>
    </row>
    <row r="28" spans="1:9" ht="18.75" thickBot="1" x14ac:dyDescent="0.3">
      <c r="A28" s="25" t="s">
        <v>27</v>
      </c>
      <c r="E28" s="33">
        <v>1057107</v>
      </c>
      <c r="F28" s="34"/>
      <c r="G28" s="35"/>
      <c r="H28" s="36"/>
    </row>
    <row r="29" spans="1:9" x14ac:dyDescent="0.25">
      <c r="E29" s="37"/>
      <c r="F29" s="5"/>
    </row>
    <row r="30" spans="1:9" x14ac:dyDescent="0.25">
      <c r="D30" s="38" t="s">
        <v>28</v>
      </c>
      <c r="E30" s="37">
        <f>E25-E28</f>
        <v>25339</v>
      </c>
      <c r="F30" s="5"/>
      <c r="G30" s="39"/>
      <c r="H30" s="36"/>
    </row>
    <row r="31" spans="1:9" x14ac:dyDescent="0.25">
      <c r="F31" s="5"/>
    </row>
  </sheetData>
  <mergeCells count="2">
    <mergeCell ref="A1:I1"/>
    <mergeCell ref="A2:I2"/>
  </mergeCells>
  <pageMargins left="0.25" right="0.25" top="0.5" bottom="0.5" header="0" footer="0"/>
  <pageSetup scale="74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6B2B-DAA0-4FAE-9E2C-A21672732A8D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B37E5-716E-46F1-9882-0DB630E12E9B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CF9C-0C7C-44C4-BB90-31C5C5EE02D7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559A-BC5A-4F09-B9F9-846AF58E9B91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EC5B-BCD1-432B-9C2A-24E6E68F546C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D06D-573C-429B-AAA3-EFC94C74952E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1CEF-914C-4A14-AE9C-097CFB81145C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CCB2-F712-43FC-9EB9-2CC5A0CD9264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2315-4FB0-4C20-83ED-AE4497EED513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ECE2-0CA1-4970-B8AD-9B7726C035C1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43FA-0A23-4F92-949A-EB6EE20D3619}">
  <sheetPr>
    <pageSetUpPr fitToPage="1"/>
  </sheetPr>
  <dimension ref="A1:K142"/>
  <sheetViews>
    <sheetView workbookViewId="0">
      <selection activeCell="K110" sqref="K110"/>
    </sheetView>
  </sheetViews>
  <sheetFormatPr defaultRowHeight="15" x14ac:dyDescent="0.25"/>
  <cols>
    <col min="1" max="1" width="12.7109375" customWidth="1"/>
    <col min="2" max="2" width="57.7109375" customWidth="1"/>
    <col min="3" max="7" width="14.7109375" style="51" customWidth="1"/>
    <col min="8" max="8" width="2.7109375" customWidth="1"/>
    <col min="9" max="9" width="19.5703125" style="47" customWidth="1"/>
    <col min="10" max="10" width="13.85546875" customWidth="1"/>
    <col min="11" max="11" width="13.7109375" customWidth="1"/>
    <col min="12" max="12" width="9.140625" customWidth="1"/>
  </cols>
  <sheetData>
    <row r="1" spans="1:11" ht="45" x14ac:dyDescent="0.25">
      <c r="A1" s="40" t="s">
        <v>29</v>
      </c>
      <c r="B1" s="41" t="s">
        <v>30</v>
      </c>
      <c r="C1" s="42" t="s">
        <v>31</v>
      </c>
      <c r="D1" s="42" t="s">
        <v>32</v>
      </c>
      <c r="E1" s="42" t="s">
        <v>33</v>
      </c>
      <c r="F1" s="42" t="s">
        <v>34</v>
      </c>
      <c r="G1" s="42">
        <v>2025</v>
      </c>
      <c r="I1" s="43" t="s">
        <v>35</v>
      </c>
    </row>
    <row r="2" spans="1:11" ht="16.5" customHeight="1" x14ac:dyDescent="0.25">
      <c r="A2" s="44" t="s">
        <v>5</v>
      </c>
      <c r="B2" s="45"/>
      <c r="C2" s="46"/>
      <c r="D2" s="46"/>
      <c r="E2" s="46"/>
      <c r="F2" s="46"/>
      <c r="G2" s="46"/>
    </row>
    <row r="3" spans="1:11" ht="16.5" customHeight="1" x14ac:dyDescent="0.25">
      <c r="A3" s="48" t="s">
        <v>36</v>
      </c>
      <c r="B3" s="48" t="s">
        <v>37</v>
      </c>
      <c r="C3" s="49">
        <v>10136</v>
      </c>
      <c r="D3" s="49">
        <v>10122</v>
      </c>
      <c r="E3" s="49">
        <v>10340</v>
      </c>
      <c r="F3" s="49">
        <v>7631</v>
      </c>
      <c r="G3" s="49">
        <v>10340</v>
      </c>
      <c r="I3" s="50">
        <f t="shared" ref="I3:I34" si="0">(G3-E3)/E3</f>
        <v>0</v>
      </c>
    </row>
    <row r="4" spans="1:11" ht="16.5" customHeight="1" x14ac:dyDescent="0.25">
      <c r="A4" s="48" t="s">
        <v>38</v>
      </c>
      <c r="B4" s="48" t="s">
        <v>39</v>
      </c>
      <c r="C4" s="49">
        <v>800</v>
      </c>
      <c r="D4" s="49">
        <v>0</v>
      </c>
      <c r="E4" s="49">
        <v>800</v>
      </c>
      <c r="F4" s="49">
        <v>0</v>
      </c>
      <c r="G4" s="49">
        <v>800</v>
      </c>
      <c r="I4" s="50">
        <f t="shared" si="0"/>
        <v>0</v>
      </c>
    </row>
    <row r="5" spans="1:11" ht="16.5" customHeight="1" x14ac:dyDescent="0.25">
      <c r="A5" s="48" t="s">
        <v>40</v>
      </c>
      <c r="B5" s="48" t="s">
        <v>41</v>
      </c>
      <c r="C5" s="49">
        <v>19510</v>
      </c>
      <c r="D5" s="49">
        <v>19510</v>
      </c>
      <c r="E5" s="49">
        <v>19510</v>
      </c>
      <c r="F5" s="49">
        <v>14633</v>
      </c>
      <c r="G5" s="49">
        <v>19510</v>
      </c>
      <c r="I5" s="50">
        <f t="shared" si="0"/>
        <v>0</v>
      </c>
    </row>
    <row r="6" spans="1:11" ht="16.5" customHeight="1" x14ac:dyDescent="0.25">
      <c r="A6" s="48" t="s">
        <v>42</v>
      </c>
      <c r="B6" s="48" t="s">
        <v>43</v>
      </c>
      <c r="C6" s="49">
        <v>8031</v>
      </c>
      <c r="D6" s="49">
        <v>8031</v>
      </c>
      <c r="E6" s="49">
        <v>8196</v>
      </c>
      <c r="F6" s="49">
        <v>6143</v>
      </c>
      <c r="G6" s="49">
        <v>8196</v>
      </c>
      <c r="I6" s="50">
        <f t="shared" si="0"/>
        <v>0</v>
      </c>
    </row>
    <row r="7" spans="1:11" ht="16.5" customHeight="1" x14ac:dyDescent="0.25">
      <c r="A7" s="48" t="s">
        <v>44</v>
      </c>
      <c r="B7" s="48" t="s">
        <v>45</v>
      </c>
      <c r="C7" s="49">
        <v>750</v>
      </c>
      <c r="D7" s="49">
        <v>600</v>
      </c>
      <c r="E7" s="49">
        <v>750</v>
      </c>
      <c r="F7" s="49">
        <v>450</v>
      </c>
      <c r="G7" s="49">
        <v>750</v>
      </c>
      <c r="I7" s="50">
        <f t="shared" si="0"/>
        <v>0</v>
      </c>
    </row>
    <row r="8" spans="1:11" ht="16.5" customHeight="1" x14ac:dyDescent="0.25">
      <c r="A8" s="48" t="s">
        <v>46</v>
      </c>
      <c r="B8" s="48" t="s">
        <v>47</v>
      </c>
      <c r="C8" s="49">
        <v>400</v>
      </c>
      <c r="D8" s="49">
        <v>400</v>
      </c>
      <c r="E8" s="49">
        <v>400</v>
      </c>
      <c r="F8" s="49">
        <v>55</v>
      </c>
      <c r="G8" s="49">
        <v>400</v>
      </c>
      <c r="I8" s="50">
        <f t="shared" si="0"/>
        <v>0</v>
      </c>
    </row>
    <row r="9" spans="1:11" ht="16.5" customHeight="1" x14ac:dyDescent="0.25">
      <c r="A9" s="48" t="s">
        <v>48</v>
      </c>
      <c r="B9" s="48" t="s">
        <v>49</v>
      </c>
      <c r="C9" s="49">
        <v>5000</v>
      </c>
      <c r="D9" s="49">
        <v>1284</v>
      </c>
      <c r="E9" s="49">
        <v>5000</v>
      </c>
      <c r="F9" s="49">
        <v>570</v>
      </c>
      <c r="G9" s="49">
        <v>5000</v>
      </c>
      <c r="I9" s="50">
        <f t="shared" si="0"/>
        <v>0</v>
      </c>
    </row>
    <row r="10" spans="1:11" ht="16.5" customHeight="1" x14ac:dyDescent="0.25">
      <c r="A10" s="48" t="s">
        <v>50</v>
      </c>
      <c r="B10" s="48" t="s">
        <v>51</v>
      </c>
      <c r="C10" s="49">
        <v>3000</v>
      </c>
      <c r="D10" s="49">
        <v>0</v>
      </c>
      <c r="E10" s="49">
        <v>3000</v>
      </c>
      <c r="F10" s="49">
        <v>0</v>
      </c>
      <c r="G10" s="49">
        <v>3000</v>
      </c>
      <c r="I10" s="50">
        <f t="shared" si="0"/>
        <v>0</v>
      </c>
    </row>
    <row r="11" spans="1:11" ht="16.5" customHeight="1" x14ac:dyDescent="0.25">
      <c r="A11" s="48" t="s">
        <v>52</v>
      </c>
      <c r="B11" s="48" t="s">
        <v>53</v>
      </c>
      <c r="C11" s="49">
        <v>5428</v>
      </c>
      <c r="D11" s="49">
        <v>5124</v>
      </c>
      <c r="E11" s="49">
        <v>5400</v>
      </c>
      <c r="F11" s="49">
        <v>4270</v>
      </c>
      <c r="G11" s="49">
        <v>5400</v>
      </c>
      <c r="I11" s="50">
        <f t="shared" si="0"/>
        <v>0</v>
      </c>
    </row>
    <row r="12" spans="1:11" ht="16.5" customHeight="1" x14ac:dyDescent="0.25">
      <c r="A12" s="48" t="s">
        <v>54</v>
      </c>
      <c r="B12" s="48" t="s">
        <v>55</v>
      </c>
      <c r="C12" s="49">
        <v>12242</v>
      </c>
      <c r="D12" s="49">
        <v>12242</v>
      </c>
      <c r="E12" s="49">
        <v>12487</v>
      </c>
      <c r="F12" s="49">
        <v>9410</v>
      </c>
      <c r="G12" s="49">
        <v>13111</v>
      </c>
      <c r="I12" s="50">
        <f t="shared" si="0"/>
        <v>4.9971970849683668E-2</v>
      </c>
    </row>
    <row r="13" spans="1:11" ht="16.5" customHeight="1" x14ac:dyDescent="0.25">
      <c r="A13" s="48" t="s">
        <v>56</v>
      </c>
      <c r="B13" s="48" t="s">
        <v>57</v>
      </c>
      <c r="C13" s="49">
        <v>1028</v>
      </c>
      <c r="D13" s="49">
        <v>1022</v>
      </c>
      <c r="E13" s="49">
        <v>1028</v>
      </c>
      <c r="F13" s="49">
        <v>771</v>
      </c>
      <c r="G13" s="49">
        <v>1028</v>
      </c>
      <c r="I13" s="50">
        <f t="shared" si="0"/>
        <v>0</v>
      </c>
    </row>
    <row r="14" spans="1:11" ht="16.5" customHeight="1" x14ac:dyDescent="0.25">
      <c r="A14" s="48" t="s">
        <v>58</v>
      </c>
      <c r="B14" s="48" t="s">
        <v>59</v>
      </c>
      <c r="C14" s="49">
        <v>400</v>
      </c>
      <c r="D14" s="49">
        <v>0</v>
      </c>
      <c r="E14" s="49">
        <v>400</v>
      </c>
      <c r="F14" s="49">
        <v>0</v>
      </c>
      <c r="G14" s="49">
        <v>400</v>
      </c>
      <c r="I14" s="50">
        <f t="shared" si="0"/>
        <v>0</v>
      </c>
      <c r="J14" s="51"/>
    </row>
    <row r="15" spans="1:11" ht="16.5" customHeight="1" x14ac:dyDescent="0.25">
      <c r="A15" s="48" t="s">
        <v>60</v>
      </c>
      <c r="B15" s="48" t="s">
        <v>61</v>
      </c>
      <c r="C15" s="49">
        <v>2600</v>
      </c>
      <c r="D15" s="49">
        <v>366</v>
      </c>
      <c r="E15" s="49">
        <v>2600</v>
      </c>
      <c r="F15" s="49">
        <v>1300</v>
      </c>
      <c r="G15" s="49">
        <v>2600</v>
      </c>
      <c r="I15" s="50">
        <f t="shared" si="0"/>
        <v>0</v>
      </c>
      <c r="J15" s="52"/>
      <c r="K15" s="52"/>
    </row>
    <row r="16" spans="1:11" ht="16.5" customHeight="1" x14ac:dyDescent="0.25">
      <c r="A16" s="48" t="s">
        <v>62</v>
      </c>
      <c r="B16" s="48" t="s">
        <v>63</v>
      </c>
      <c r="C16" s="49"/>
      <c r="D16" s="49"/>
      <c r="E16" s="49">
        <v>4000</v>
      </c>
      <c r="F16" s="49">
        <v>1500</v>
      </c>
      <c r="G16" s="49">
        <v>3000</v>
      </c>
      <c r="I16" s="50">
        <f t="shared" si="0"/>
        <v>-0.25</v>
      </c>
      <c r="J16" s="52"/>
      <c r="K16" s="52"/>
    </row>
    <row r="17" spans="1:11" ht="16.5" customHeight="1" x14ac:dyDescent="0.25">
      <c r="A17" s="48" t="s">
        <v>64</v>
      </c>
      <c r="B17" s="48" t="s">
        <v>65</v>
      </c>
      <c r="C17" s="49">
        <v>11220</v>
      </c>
      <c r="D17" s="49">
        <v>13000</v>
      </c>
      <c r="E17" s="49">
        <v>22945</v>
      </c>
      <c r="F17" s="49">
        <v>12793</v>
      </c>
      <c r="G17" s="49">
        <v>17000</v>
      </c>
      <c r="I17" s="50">
        <f t="shared" si="0"/>
        <v>-0.25909784266724778</v>
      </c>
      <c r="J17" s="51"/>
      <c r="K17" s="51"/>
    </row>
    <row r="18" spans="1:11" ht="16.5" customHeight="1" x14ac:dyDescent="0.25">
      <c r="A18" s="48" t="s">
        <v>66</v>
      </c>
      <c r="B18" s="48" t="s">
        <v>67</v>
      </c>
      <c r="C18" s="49"/>
      <c r="D18" s="49"/>
      <c r="E18" s="49">
        <v>6000</v>
      </c>
      <c r="F18" s="49">
        <v>4504</v>
      </c>
      <c r="G18" s="49">
        <v>5000</v>
      </c>
      <c r="I18" s="50">
        <f t="shared" si="0"/>
        <v>-0.16666666666666666</v>
      </c>
      <c r="J18" s="51"/>
      <c r="K18" s="51"/>
    </row>
    <row r="19" spans="1:11" ht="16.5" customHeight="1" x14ac:dyDescent="0.25">
      <c r="A19" s="48" t="s">
        <v>68</v>
      </c>
      <c r="B19" s="48" t="s">
        <v>69</v>
      </c>
      <c r="C19" s="49"/>
      <c r="D19" s="49"/>
      <c r="E19" s="49">
        <v>4200</v>
      </c>
      <c r="F19" s="49">
        <v>4200</v>
      </c>
      <c r="G19" s="49"/>
      <c r="I19" s="50">
        <f t="shared" si="0"/>
        <v>-1</v>
      </c>
    </row>
    <row r="20" spans="1:11" ht="16.5" customHeight="1" x14ac:dyDescent="0.25">
      <c r="A20" s="48" t="s">
        <v>70</v>
      </c>
      <c r="B20" s="48" t="s">
        <v>71</v>
      </c>
      <c r="C20" s="49">
        <v>11000</v>
      </c>
      <c r="D20" s="49">
        <v>2500</v>
      </c>
      <c r="E20" s="49">
        <v>5000</v>
      </c>
      <c r="F20" s="49">
        <v>5000</v>
      </c>
      <c r="G20" s="49">
        <v>5000</v>
      </c>
      <c r="I20" s="50">
        <f t="shared" si="0"/>
        <v>0</v>
      </c>
    </row>
    <row r="21" spans="1:11" ht="16.5" customHeight="1" x14ac:dyDescent="0.25">
      <c r="A21" s="48" t="s">
        <v>72</v>
      </c>
      <c r="B21" s="48" t="s">
        <v>73</v>
      </c>
      <c r="C21" s="49">
        <v>3759</v>
      </c>
      <c r="D21" s="49">
        <v>3759</v>
      </c>
      <c r="E21" s="49">
        <v>3834</v>
      </c>
      <c r="F21" s="49">
        <v>3101</v>
      </c>
      <c r="G21" s="49">
        <v>7500</v>
      </c>
      <c r="I21" s="50">
        <f t="shared" si="0"/>
        <v>0.95618153364632241</v>
      </c>
    </row>
    <row r="22" spans="1:11" ht="16.5" customHeight="1" x14ac:dyDescent="0.25">
      <c r="A22" s="48" t="s">
        <v>74</v>
      </c>
      <c r="B22" s="48" t="s">
        <v>75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I22" s="50" t="e">
        <f t="shared" si="0"/>
        <v>#DIV/0!</v>
      </c>
    </row>
    <row r="23" spans="1:11" ht="16.5" customHeight="1" x14ac:dyDescent="0.25">
      <c r="A23" s="48" t="s">
        <v>76</v>
      </c>
      <c r="B23" s="48" t="s">
        <v>77</v>
      </c>
      <c r="C23" s="49">
        <v>6500</v>
      </c>
      <c r="D23" s="49">
        <v>6207</v>
      </c>
      <c r="E23" s="49">
        <v>6500</v>
      </c>
      <c r="F23" s="49">
        <v>6319</v>
      </c>
      <c r="G23" s="49">
        <v>6500</v>
      </c>
      <c r="I23" s="50">
        <f t="shared" si="0"/>
        <v>0</v>
      </c>
    </row>
    <row r="24" spans="1:11" ht="16.5" customHeight="1" x14ac:dyDescent="0.25">
      <c r="A24" s="48" t="s">
        <v>78</v>
      </c>
      <c r="B24" s="48" t="s">
        <v>79</v>
      </c>
      <c r="C24" s="49">
        <v>1071</v>
      </c>
      <c r="D24" s="49">
        <v>1071</v>
      </c>
      <c r="E24" s="49">
        <v>1093</v>
      </c>
      <c r="F24" s="49">
        <v>822</v>
      </c>
      <c r="G24" s="49">
        <v>1148</v>
      </c>
      <c r="I24" s="50">
        <f t="shared" si="0"/>
        <v>5.0320219579139978E-2</v>
      </c>
    </row>
    <row r="25" spans="1:11" ht="16.5" customHeight="1" x14ac:dyDescent="0.25">
      <c r="A25" s="48" t="s">
        <v>80</v>
      </c>
      <c r="B25" s="48" t="s">
        <v>81</v>
      </c>
      <c r="C25" s="49">
        <v>792</v>
      </c>
      <c r="D25" s="49">
        <v>785</v>
      </c>
      <c r="E25" s="49">
        <v>792</v>
      </c>
      <c r="F25" s="49">
        <v>594</v>
      </c>
      <c r="G25" s="49">
        <v>792</v>
      </c>
      <c r="I25" s="50">
        <f t="shared" si="0"/>
        <v>0</v>
      </c>
    </row>
    <row r="26" spans="1:11" ht="16.5" customHeight="1" x14ac:dyDescent="0.25">
      <c r="A26" s="48" t="s">
        <v>82</v>
      </c>
      <c r="B26" s="48" t="s">
        <v>83</v>
      </c>
      <c r="C26" s="49">
        <v>100</v>
      </c>
      <c r="D26" s="49">
        <v>0</v>
      </c>
      <c r="E26" s="49">
        <v>100</v>
      </c>
      <c r="F26" s="49">
        <v>0</v>
      </c>
      <c r="G26" s="49">
        <v>100</v>
      </c>
      <c r="I26" s="50">
        <f t="shared" si="0"/>
        <v>0</v>
      </c>
    </row>
    <row r="27" spans="1:11" ht="16.5" customHeight="1" x14ac:dyDescent="0.25">
      <c r="A27" s="48" t="s">
        <v>84</v>
      </c>
      <c r="B27" s="48" t="s">
        <v>85</v>
      </c>
      <c r="C27" s="49">
        <v>18861</v>
      </c>
      <c r="D27" s="49">
        <v>18064</v>
      </c>
      <c r="E27" s="49">
        <v>17740</v>
      </c>
      <c r="F27" s="49">
        <v>17276</v>
      </c>
      <c r="G27" s="49">
        <v>17823</v>
      </c>
      <c r="I27" s="50">
        <f t="shared" si="0"/>
        <v>4.6786922209695603E-3</v>
      </c>
    </row>
    <row r="28" spans="1:11" ht="16.5" customHeight="1" x14ac:dyDescent="0.25">
      <c r="A28" s="48" t="s">
        <v>86</v>
      </c>
      <c r="B28" s="48" t="s">
        <v>87</v>
      </c>
      <c r="C28" s="49">
        <v>925</v>
      </c>
      <c r="D28" s="49">
        <v>925</v>
      </c>
      <c r="E28" s="49">
        <v>975</v>
      </c>
      <c r="F28" s="49">
        <v>925</v>
      </c>
      <c r="G28" s="49">
        <v>1122</v>
      </c>
      <c r="I28" s="50">
        <f t="shared" si="0"/>
        <v>0.15076923076923077</v>
      </c>
      <c r="J28" s="51"/>
    </row>
    <row r="29" spans="1:11" ht="16.5" customHeight="1" x14ac:dyDescent="0.25">
      <c r="A29" s="48" t="s">
        <v>88</v>
      </c>
      <c r="B29" s="48" t="s">
        <v>89</v>
      </c>
      <c r="C29" s="49">
        <v>30399</v>
      </c>
      <c r="D29" s="49">
        <v>30399</v>
      </c>
      <c r="E29" s="49">
        <v>31007</v>
      </c>
      <c r="F29" s="49">
        <v>26356</v>
      </c>
      <c r="G29" s="49">
        <v>35000</v>
      </c>
      <c r="I29" s="50">
        <f t="shared" si="0"/>
        <v>0.12877737285129165</v>
      </c>
      <c r="J29" s="51"/>
    </row>
    <row r="30" spans="1:11" ht="16.5" customHeight="1" x14ac:dyDescent="0.25">
      <c r="A30" s="48" t="s">
        <v>90</v>
      </c>
      <c r="B30" s="48" t="s">
        <v>91</v>
      </c>
      <c r="C30" s="49">
        <v>4000</v>
      </c>
      <c r="D30" s="49">
        <v>4000</v>
      </c>
      <c r="E30" s="49">
        <v>4000</v>
      </c>
      <c r="F30" s="49">
        <v>3000</v>
      </c>
      <c r="G30" s="49">
        <v>4000</v>
      </c>
      <c r="I30" s="50">
        <f t="shared" si="0"/>
        <v>0</v>
      </c>
    </row>
    <row r="31" spans="1:11" ht="16.5" customHeight="1" x14ac:dyDescent="0.25">
      <c r="A31" s="48" t="s">
        <v>92</v>
      </c>
      <c r="B31" s="48" t="s">
        <v>93</v>
      </c>
      <c r="C31" s="49">
        <v>750</v>
      </c>
      <c r="D31" s="49">
        <v>337</v>
      </c>
      <c r="E31" s="49">
        <v>750</v>
      </c>
      <c r="F31" s="49">
        <v>796</v>
      </c>
      <c r="G31" s="49">
        <v>1500</v>
      </c>
      <c r="I31" s="50">
        <f t="shared" si="0"/>
        <v>1</v>
      </c>
    </row>
    <row r="32" spans="1:11" ht="16.5" customHeight="1" x14ac:dyDescent="0.25">
      <c r="A32" s="48" t="s">
        <v>94</v>
      </c>
      <c r="B32" s="48" t="s">
        <v>95</v>
      </c>
      <c r="C32" s="49">
        <v>3500</v>
      </c>
      <c r="D32" s="49">
        <v>1866</v>
      </c>
      <c r="E32" s="49">
        <v>3500</v>
      </c>
      <c r="F32" s="49">
        <v>2027</v>
      </c>
      <c r="G32" s="49">
        <v>3500</v>
      </c>
      <c r="I32" s="50">
        <f t="shared" si="0"/>
        <v>0</v>
      </c>
    </row>
    <row r="33" spans="1:10" ht="16.5" customHeight="1" x14ac:dyDescent="0.25">
      <c r="A33" s="48" t="s">
        <v>96</v>
      </c>
      <c r="B33" s="48" t="s">
        <v>97</v>
      </c>
      <c r="C33" s="49">
        <v>2130</v>
      </c>
      <c r="D33" s="49">
        <v>2127</v>
      </c>
      <c r="E33" s="49">
        <v>1850</v>
      </c>
      <c r="F33" s="49">
        <v>1799</v>
      </c>
      <c r="G33" s="49">
        <v>1850</v>
      </c>
      <c r="I33" s="50">
        <f t="shared" si="0"/>
        <v>0</v>
      </c>
    </row>
    <row r="34" spans="1:10" ht="16.5" customHeight="1" x14ac:dyDescent="0.25">
      <c r="A34" s="48" t="s">
        <v>98</v>
      </c>
      <c r="B34" s="48" t="s">
        <v>99</v>
      </c>
      <c r="C34" s="49"/>
      <c r="D34" s="49"/>
      <c r="E34" s="49">
        <v>425</v>
      </c>
      <c r="F34" s="49">
        <v>0</v>
      </c>
      <c r="G34" s="49">
        <v>0</v>
      </c>
      <c r="I34" s="50">
        <f t="shared" si="0"/>
        <v>-1</v>
      </c>
    </row>
    <row r="35" spans="1:10" ht="16.5" customHeight="1" x14ac:dyDescent="0.25">
      <c r="A35" s="48" t="s">
        <v>100</v>
      </c>
      <c r="B35" s="48" t="s">
        <v>101</v>
      </c>
      <c r="C35" s="49">
        <v>4000</v>
      </c>
      <c r="D35" s="49">
        <v>2883</v>
      </c>
      <c r="E35" s="49">
        <v>4000</v>
      </c>
      <c r="F35" s="49">
        <v>876</v>
      </c>
      <c r="G35" s="49">
        <v>4000</v>
      </c>
      <c r="I35" s="50">
        <f t="shared" ref="I35:I67" si="1">(G35-E35)/E35</f>
        <v>0</v>
      </c>
    </row>
    <row r="36" spans="1:10" ht="16.5" customHeight="1" x14ac:dyDescent="0.25">
      <c r="A36" s="48" t="s">
        <v>102</v>
      </c>
      <c r="B36" s="48" t="s">
        <v>103</v>
      </c>
      <c r="C36" s="49">
        <v>0</v>
      </c>
      <c r="D36" s="49">
        <v>0</v>
      </c>
      <c r="E36" s="49">
        <v>0</v>
      </c>
      <c r="F36" s="49">
        <v>0</v>
      </c>
      <c r="G36" s="49">
        <v>10000</v>
      </c>
      <c r="I36" s="50" t="e">
        <f t="shared" si="1"/>
        <v>#DIV/0!</v>
      </c>
    </row>
    <row r="37" spans="1:10" ht="16.5" customHeight="1" x14ac:dyDescent="0.25">
      <c r="A37" s="48" t="s">
        <v>104</v>
      </c>
      <c r="B37" s="48" t="s">
        <v>105</v>
      </c>
      <c r="C37" s="49">
        <v>698</v>
      </c>
      <c r="D37" s="49">
        <v>698</v>
      </c>
      <c r="E37" s="49">
        <v>712</v>
      </c>
      <c r="F37" s="49">
        <v>620</v>
      </c>
      <c r="G37" s="49">
        <v>712</v>
      </c>
      <c r="I37" s="50">
        <f t="shared" si="1"/>
        <v>0</v>
      </c>
    </row>
    <row r="38" spans="1:10" ht="16.5" customHeight="1" x14ac:dyDescent="0.25">
      <c r="A38" s="48" t="s">
        <v>106</v>
      </c>
      <c r="B38" s="48" t="s">
        <v>107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I38" s="50" t="e">
        <f t="shared" si="1"/>
        <v>#DIV/0!</v>
      </c>
    </row>
    <row r="39" spans="1:10" ht="16.5" customHeight="1" x14ac:dyDescent="0.25">
      <c r="A39" s="48" t="s">
        <v>108</v>
      </c>
      <c r="B39" s="48" t="s">
        <v>109</v>
      </c>
      <c r="C39" s="49">
        <v>300</v>
      </c>
      <c r="D39" s="49">
        <v>0</v>
      </c>
      <c r="E39" s="49">
        <v>600</v>
      </c>
      <c r="F39" s="49">
        <v>0</v>
      </c>
      <c r="G39" s="49">
        <v>0</v>
      </c>
      <c r="I39" s="50">
        <f t="shared" si="1"/>
        <v>-1</v>
      </c>
    </row>
    <row r="40" spans="1:10" ht="16.5" customHeight="1" x14ac:dyDescent="0.25">
      <c r="A40" s="48" t="s">
        <v>110</v>
      </c>
      <c r="B40" s="48" t="s">
        <v>111</v>
      </c>
      <c r="C40" s="49">
        <v>1300</v>
      </c>
      <c r="D40" s="49">
        <v>823</v>
      </c>
      <c r="E40" s="49">
        <v>1350</v>
      </c>
      <c r="F40" s="49">
        <v>399</v>
      </c>
      <c r="G40" s="49">
        <v>1350</v>
      </c>
      <c r="I40" s="50">
        <f t="shared" si="1"/>
        <v>0</v>
      </c>
    </row>
    <row r="41" spans="1:10" ht="16.5" customHeight="1" x14ac:dyDescent="0.25">
      <c r="A41" s="48" t="s">
        <v>112</v>
      </c>
      <c r="B41" s="48" t="s">
        <v>113</v>
      </c>
      <c r="C41" s="49">
        <v>1040</v>
      </c>
      <c r="D41" s="49">
        <v>184</v>
      </c>
      <c r="E41" s="49">
        <v>1060</v>
      </c>
      <c r="F41" s="49">
        <v>281</v>
      </c>
      <c r="G41" s="49">
        <v>1060</v>
      </c>
      <c r="I41" s="50">
        <f t="shared" si="1"/>
        <v>0</v>
      </c>
    </row>
    <row r="42" spans="1:10" ht="16.5" customHeight="1" x14ac:dyDescent="0.25">
      <c r="A42" s="48" t="s">
        <v>114</v>
      </c>
      <c r="B42" s="48" t="s">
        <v>115</v>
      </c>
      <c r="C42" s="49">
        <v>7650</v>
      </c>
      <c r="D42" s="49">
        <v>3452</v>
      </c>
      <c r="E42" s="49">
        <v>7650</v>
      </c>
      <c r="F42" s="49">
        <v>5767</v>
      </c>
      <c r="G42" s="49">
        <v>23000</v>
      </c>
      <c r="I42" s="50">
        <f t="shared" si="1"/>
        <v>2.0065359477124183</v>
      </c>
    </row>
    <row r="43" spans="1:10" ht="16.5" customHeight="1" x14ac:dyDescent="0.25">
      <c r="A43" s="48" t="s">
        <v>116</v>
      </c>
      <c r="B43" s="48" t="s">
        <v>117</v>
      </c>
      <c r="C43" s="49">
        <v>7140</v>
      </c>
      <c r="D43" s="49">
        <v>6286</v>
      </c>
      <c r="E43" s="49">
        <v>7500</v>
      </c>
      <c r="F43" s="49">
        <v>2849</v>
      </c>
      <c r="G43" s="49">
        <v>8000</v>
      </c>
      <c r="I43" s="50">
        <f t="shared" si="1"/>
        <v>6.6666666666666666E-2</v>
      </c>
    </row>
    <row r="44" spans="1:10" ht="16.5" customHeight="1" x14ac:dyDescent="0.25">
      <c r="A44" s="48" t="s">
        <v>118</v>
      </c>
      <c r="B44" s="48" t="s">
        <v>119</v>
      </c>
      <c r="C44" s="49">
        <v>4500</v>
      </c>
      <c r="D44" s="49">
        <v>3964</v>
      </c>
      <c r="E44" s="49">
        <v>5000</v>
      </c>
      <c r="F44" s="49">
        <v>5678</v>
      </c>
      <c r="G44" s="49">
        <v>8500</v>
      </c>
      <c r="I44" s="50">
        <f t="shared" si="1"/>
        <v>0.7</v>
      </c>
    </row>
    <row r="45" spans="1:10" ht="16.5" customHeight="1" x14ac:dyDescent="0.25">
      <c r="A45" s="48" t="s">
        <v>120</v>
      </c>
      <c r="B45" s="48" t="s">
        <v>121</v>
      </c>
      <c r="C45" s="49"/>
      <c r="D45" s="49"/>
      <c r="E45" s="49">
        <v>1500</v>
      </c>
      <c r="F45" s="49">
        <v>586</v>
      </c>
      <c r="G45" s="49">
        <v>1500</v>
      </c>
      <c r="I45" s="50">
        <f t="shared" si="1"/>
        <v>0</v>
      </c>
    </row>
    <row r="46" spans="1:10" ht="16.5" customHeight="1" x14ac:dyDescent="0.25">
      <c r="A46" s="48" t="s">
        <v>122</v>
      </c>
      <c r="B46" s="48" t="s">
        <v>123</v>
      </c>
      <c r="C46" s="49">
        <v>2600</v>
      </c>
      <c r="D46" s="49">
        <v>3073</v>
      </c>
      <c r="E46" s="49">
        <v>2660</v>
      </c>
      <c r="F46" s="49">
        <v>1746</v>
      </c>
      <c r="G46" s="49">
        <v>2750</v>
      </c>
      <c r="I46" s="50">
        <f t="shared" si="1"/>
        <v>3.3834586466165412E-2</v>
      </c>
    </row>
    <row r="47" spans="1:10" ht="16.5" customHeight="1" x14ac:dyDescent="0.25">
      <c r="A47" s="48" t="s">
        <v>124</v>
      </c>
      <c r="B47" s="48" t="s">
        <v>125</v>
      </c>
      <c r="C47" s="49">
        <v>3100</v>
      </c>
      <c r="D47" s="49">
        <v>2838</v>
      </c>
      <c r="E47" s="49">
        <v>4298</v>
      </c>
      <c r="F47" s="49">
        <v>3198</v>
      </c>
      <c r="G47" s="49">
        <v>3300</v>
      </c>
      <c r="I47" s="50">
        <f t="shared" si="1"/>
        <v>-0.23220102373196835</v>
      </c>
      <c r="J47" s="53"/>
    </row>
    <row r="48" spans="1:10" ht="16.5" customHeight="1" x14ac:dyDescent="0.25">
      <c r="A48" s="48" t="s">
        <v>126</v>
      </c>
      <c r="B48" s="48" t="s">
        <v>127</v>
      </c>
      <c r="C48" s="49">
        <v>1400</v>
      </c>
      <c r="D48" s="49">
        <v>1359</v>
      </c>
      <c r="E48" s="49">
        <v>1500</v>
      </c>
      <c r="F48" s="49">
        <v>1332</v>
      </c>
      <c r="G48" s="49">
        <v>1750</v>
      </c>
      <c r="I48" s="50">
        <f t="shared" si="1"/>
        <v>0.16666666666666666</v>
      </c>
    </row>
    <row r="49" spans="1:9" ht="16.5" customHeight="1" x14ac:dyDescent="0.25">
      <c r="A49" s="48" t="s">
        <v>128</v>
      </c>
      <c r="B49" s="48" t="s">
        <v>129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I49" s="50" t="e">
        <f t="shared" si="1"/>
        <v>#DIV/0!</v>
      </c>
    </row>
    <row r="50" spans="1:9" ht="16.5" customHeight="1" x14ac:dyDescent="0.25">
      <c r="A50" s="48" t="s">
        <v>130</v>
      </c>
      <c r="B50" s="48" t="s">
        <v>131</v>
      </c>
      <c r="C50" s="49">
        <v>9500</v>
      </c>
      <c r="D50" s="49">
        <v>7870</v>
      </c>
      <c r="E50" s="49">
        <v>9500</v>
      </c>
      <c r="F50" s="49">
        <v>1136</v>
      </c>
      <c r="G50" s="49">
        <v>9500</v>
      </c>
      <c r="I50" s="50">
        <f t="shared" si="1"/>
        <v>0</v>
      </c>
    </row>
    <row r="51" spans="1:9" ht="16.5" customHeight="1" x14ac:dyDescent="0.25">
      <c r="A51" s="48" t="s">
        <v>132</v>
      </c>
      <c r="B51" s="48" t="s">
        <v>133</v>
      </c>
      <c r="C51" s="49">
        <v>11000</v>
      </c>
      <c r="D51" s="49">
        <v>3604</v>
      </c>
      <c r="E51" s="49">
        <v>11000</v>
      </c>
      <c r="F51" s="49">
        <v>596</v>
      </c>
      <c r="G51" s="49">
        <v>0</v>
      </c>
      <c r="I51" s="50">
        <f t="shared" si="1"/>
        <v>-1</v>
      </c>
    </row>
    <row r="52" spans="1:9" ht="16.5" customHeight="1" x14ac:dyDescent="0.25">
      <c r="A52" s="48" t="s">
        <v>134</v>
      </c>
      <c r="B52" s="48" t="s">
        <v>135</v>
      </c>
      <c r="C52" s="49">
        <v>1500</v>
      </c>
      <c r="D52" s="49">
        <v>862</v>
      </c>
      <c r="E52" s="49">
        <v>1500</v>
      </c>
      <c r="F52" s="49">
        <v>916</v>
      </c>
      <c r="G52" s="49">
        <v>1500</v>
      </c>
      <c r="I52" s="50">
        <f t="shared" si="1"/>
        <v>0</v>
      </c>
    </row>
    <row r="53" spans="1:9" ht="16.5" customHeight="1" x14ac:dyDescent="0.25">
      <c r="A53" s="48" t="s">
        <v>136</v>
      </c>
      <c r="B53" s="48" t="s">
        <v>137</v>
      </c>
      <c r="C53" s="49"/>
      <c r="D53" s="49"/>
      <c r="E53" s="49">
        <v>133188</v>
      </c>
      <c r="F53" s="49">
        <v>18274</v>
      </c>
      <c r="G53" s="49">
        <v>113188</v>
      </c>
      <c r="I53" s="50">
        <f t="shared" si="1"/>
        <v>-0.15016367840946632</v>
      </c>
    </row>
    <row r="54" spans="1:9" ht="16.5" customHeight="1" x14ac:dyDescent="0.25">
      <c r="A54" s="48" t="s">
        <v>138</v>
      </c>
      <c r="B54" s="48" t="s">
        <v>139</v>
      </c>
      <c r="C54" s="49">
        <v>1071</v>
      </c>
      <c r="D54" s="49">
        <v>1071</v>
      </c>
      <c r="E54" s="49">
        <v>1092</v>
      </c>
      <c r="F54" s="49">
        <v>930</v>
      </c>
      <c r="G54" s="49">
        <v>1092</v>
      </c>
      <c r="I54" s="50">
        <f t="shared" si="1"/>
        <v>0</v>
      </c>
    </row>
    <row r="55" spans="1:9" ht="16.5" customHeight="1" x14ac:dyDescent="0.25">
      <c r="A55" s="48" t="s">
        <v>140</v>
      </c>
      <c r="B55" s="48" t="s">
        <v>141</v>
      </c>
      <c r="C55" s="49">
        <v>64588</v>
      </c>
      <c r="D55" s="49">
        <v>63346</v>
      </c>
      <c r="E55" s="49">
        <v>64588</v>
      </c>
      <c r="F55" s="49">
        <v>54651</v>
      </c>
      <c r="G55" s="49">
        <v>68817</v>
      </c>
      <c r="I55" s="50">
        <f t="shared" si="1"/>
        <v>6.5476559113147953E-2</v>
      </c>
    </row>
    <row r="56" spans="1:9" ht="16.5" customHeight="1" x14ac:dyDescent="0.25">
      <c r="A56" s="48" t="s">
        <v>142</v>
      </c>
      <c r="B56" s="48" t="s">
        <v>143</v>
      </c>
      <c r="C56" s="49"/>
      <c r="D56" s="49"/>
      <c r="E56" s="49">
        <v>3000</v>
      </c>
      <c r="F56" s="49">
        <v>1200</v>
      </c>
      <c r="G56" s="49">
        <v>3000</v>
      </c>
      <c r="I56" s="50">
        <f t="shared" si="1"/>
        <v>0</v>
      </c>
    </row>
    <row r="57" spans="1:9" ht="16.5" customHeight="1" x14ac:dyDescent="0.25">
      <c r="A57" s="48" t="s">
        <v>144</v>
      </c>
      <c r="B57" s="48" t="s">
        <v>145</v>
      </c>
      <c r="C57" s="49"/>
      <c r="D57" s="49"/>
      <c r="E57" s="49"/>
      <c r="F57" s="49"/>
      <c r="G57" s="49">
        <v>5000</v>
      </c>
      <c r="I57" s="50"/>
    </row>
    <row r="58" spans="1:9" ht="16.5" customHeight="1" x14ac:dyDescent="0.25">
      <c r="A58" s="48" t="s">
        <v>146</v>
      </c>
      <c r="B58" s="48" t="s">
        <v>147</v>
      </c>
      <c r="C58" s="49">
        <v>600</v>
      </c>
      <c r="D58" s="49">
        <v>0</v>
      </c>
      <c r="E58" s="49">
        <v>1000</v>
      </c>
      <c r="F58" s="49">
        <v>774</v>
      </c>
      <c r="G58" s="49">
        <v>1000</v>
      </c>
      <c r="I58" s="50">
        <f t="shared" si="1"/>
        <v>0</v>
      </c>
    </row>
    <row r="59" spans="1:9" ht="16.5" customHeight="1" x14ac:dyDescent="0.25">
      <c r="A59" s="48" t="s">
        <v>148</v>
      </c>
      <c r="B59" s="48" t="s">
        <v>149</v>
      </c>
      <c r="C59" s="49">
        <v>1600</v>
      </c>
      <c r="D59" s="49">
        <v>1522</v>
      </c>
      <c r="E59" s="49">
        <v>1600</v>
      </c>
      <c r="F59" s="49">
        <v>2359</v>
      </c>
      <c r="G59" s="49">
        <v>2000</v>
      </c>
      <c r="I59" s="50">
        <f t="shared" si="1"/>
        <v>0.25</v>
      </c>
    </row>
    <row r="60" spans="1:9" ht="16.5" customHeight="1" x14ac:dyDescent="0.25">
      <c r="A60" s="48" t="s">
        <v>150</v>
      </c>
      <c r="B60" s="48" t="s">
        <v>151</v>
      </c>
      <c r="C60" s="49">
        <v>2250</v>
      </c>
      <c r="D60" s="49">
        <v>2082</v>
      </c>
      <c r="E60" s="49">
        <v>0</v>
      </c>
      <c r="F60" s="49">
        <v>0</v>
      </c>
      <c r="G60" s="49">
        <v>0</v>
      </c>
      <c r="I60" s="50" t="e">
        <f t="shared" si="1"/>
        <v>#DIV/0!</v>
      </c>
    </row>
    <row r="61" spans="1:9" ht="16.5" customHeight="1" x14ac:dyDescent="0.25">
      <c r="A61" s="48" t="s">
        <v>152</v>
      </c>
      <c r="B61" s="48" t="s">
        <v>153</v>
      </c>
      <c r="C61" s="49">
        <v>500</v>
      </c>
      <c r="D61" s="49">
        <v>0</v>
      </c>
      <c r="E61" s="49">
        <v>500</v>
      </c>
      <c r="F61" s="49">
        <v>0</v>
      </c>
      <c r="G61" s="49">
        <v>0</v>
      </c>
      <c r="I61" s="50">
        <f t="shared" si="1"/>
        <v>-1</v>
      </c>
    </row>
    <row r="62" spans="1:9" ht="16.5" customHeight="1" x14ac:dyDescent="0.25">
      <c r="A62" s="48" t="s">
        <v>154</v>
      </c>
      <c r="B62" s="48" t="s">
        <v>155</v>
      </c>
      <c r="C62" s="49">
        <v>1560</v>
      </c>
      <c r="D62" s="49">
        <v>779</v>
      </c>
      <c r="E62" s="49">
        <v>1560</v>
      </c>
      <c r="F62" s="49">
        <v>0</v>
      </c>
      <c r="G62" s="49">
        <v>1600</v>
      </c>
      <c r="I62" s="50">
        <f t="shared" si="1"/>
        <v>2.564102564102564E-2</v>
      </c>
    </row>
    <row r="63" spans="1:9" ht="16.5" customHeight="1" x14ac:dyDescent="0.25">
      <c r="A63" s="48" t="s">
        <v>156</v>
      </c>
      <c r="B63" s="48" t="s">
        <v>157</v>
      </c>
      <c r="C63" s="49">
        <v>8000</v>
      </c>
      <c r="D63" s="49">
        <v>4252</v>
      </c>
      <c r="E63" s="49">
        <v>16160</v>
      </c>
      <c r="F63" s="49">
        <v>33830</v>
      </c>
      <c r="G63" s="49">
        <v>30000</v>
      </c>
      <c r="I63" s="50">
        <f t="shared" si="1"/>
        <v>0.85643564356435642</v>
      </c>
    </row>
    <row r="64" spans="1:9" ht="16.5" customHeight="1" x14ac:dyDescent="0.25">
      <c r="A64" s="48" t="s">
        <v>158</v>
      </c>
      <c r="B64" s="48" t="s">
        <v>159</v>
      </c>
      <c r="C64" s="49">
        <v>12200</v>
      </c>
      <c r="D64" s="49">
        <v>10708</v>
      </c>
      <c r="E64" s="49">
        <v>12500</v>
      </c>
      <c r="F64" s="49">
        <v>6092</v>
      </c>
      <c r="G64" s="49">
        <v>13000</v>
      </c>
      <c r="I64" s="50">
        <f t="shared" si="1"/>
        <v>0.04</v>
      </c>
    </row>
    <row r="65" spans="1:9" ht="16.5" customHeight="1" x14ac:dyDescent="0.25">
      <c r="A65" s="48" t="s">
        <v>160</v>
      </c>
      <c r="B65" s="48" t="s">
        <v>161</v>
      </c>
      <c r="C65" s="49">
        <v>5000</v>
      </c>
      <c r="D65" s="49">
        <v>0</v>
      </c>
      <c r="E65" s="49">
        <v>5000</v>
      </c>
      <c r="F65" s="49"/>
      <c r="G65" s="49">
        <v>0</v>
      </c>
      <c r="I65" s="50">
        <f t="shared" si="1"/>
        <v>-1</v>
      </c>
    </row>
    <row r="66" spans="1:9" ht="16.5" customHeight="1" x14ac:dyDescent="0.25">
      <c r="A66" s="48" t="s">
        <v>162</v>
      </c>
      <c r="B66" s="48" t="s">
        <v>163</v>
      </c>
      <c r="C66" s="49">
        <v>1400</v>
      </c>
      <c r="D66" s="49">
        <v>1215</v>
      </c>
      <c r="E66" s="49">
        <v>750</v>
      </c>
      <c r="F66" s="49">
        <v>1497</v>
      </c>
      <c r="G66" s="49">
        <v>1400</v>
      </c>
      <c r="I66" s="50">
        <f t="shared" si="1"/>
        <v>0.8666666666666667</v>
      </c>
    </row>
    <row r="67" spans="1:9" ht="16.5" customHeight="1" x14ac:dyDescent="0.25">
      <c r="A67" s="48" t="s">
        <v>164</v>
      </c>
      <c r="B67" s="48" t="s">
        <v>165</v>
      </c>
      <c r="C67" s="49">
        <v>500</v>
      </c>
      <c r="D67" s="49">
        <v>570</v>
      </c>
      <c r="E67" s="49">
        <v>300</v>
      </c>
      <c r="F67" s="49">
        <v>0</v>
      </c>
      <c r="G67" s="49">
        <v>500</v>
      </c>
      <c r="I67" s="50">
        <f t="shared" si="1"/>
        <v>0.66666666666666663</v>
      </c>
    </row>
    <row r="68" spans="1:9" ht="16.5" customHeight="1" x14ac:dyDescent="0.25">
      <c r="A68" s="48" t="s">
        <v>166</v>
      </c>
      <c r="B68" s="48" t="s">
        <v>167</v>
      </c>
      <c r="C68" s="49">
        <v>760</v>
      </c>
      <c r="D68" s="49">
        <v>570</v>
      </c>
      <c r="E68" s="49">
        <v>760</v>
      </c>
      <c r="F68" s="49">
        <v>570</v>
      </c>
      <c r="G68" s="49">
        <v>760</v>
      </c>
      <c r="I68" s="50">
        <f t="shared" ref="I68:I90" si="2">(G68-E68)/E68</f>
        <v>0</v>
      </c>
    </row>
    <row r="69" spans="1:9" ht="16.5" customHeight="1" x14ac:dyDescent="0.25">
      <c r="A69" s="48" t="s">
        <v>168</v>
      </c>
      <c r="B69" s="48" t="s">
        <v>169</v>
      </c>
      <c r="C69" s="49">
        <v>100</v>
      </c>
      <c r="D69" s="49">
        <v>0</v>
      </c>
      <c r="E69" s="49">
        <v>100</v>
      </c>
      <c r="F69" s="49">
        <v>0</v>
      </c>
      <c r="G69" s="49">
        <v>600</v>
      </c>
      <c r="I69" s="50">
        <f t="shared" si="2"/>
        <v>5</v>
      </c>
    </row>
    <row r="70" spans="1:9" ht="16.5" customHeight="1" x14ac:dyDescent="0.25">
      <c r="A70" s="48" t="s">
        <v>170</v>
      </c>
      <c r="B70" s="48" t="s">
        <v>171</v>
      </c>
      <c r="C70" s="49">
        <v>1700</v>
      </c>
      <c r="D70" s="49">
        <v>1639</v>
      </c>
      <c r="E70" s="49">
        <v>1500</v>
      </c>
      <c r="F70" s="49">
        <v>817</v>
      </c>
      <c r="G70" s="49">
        <v>1650</v>
      </c>
      <c r="I70" s="50">
        <f t="shared" si="2"/>
        <v>0.1</v>
      </c>
    </row>
    <row r="71" spans="1:9" ht="16.5" customHeight="1" x14ac:dyDescent="0.25">
      <c r="A71" s="48" t="s">
        <v>172</v>
      </c>
      <c r="B71" s="48" t="s">
        <v>173</v>
      </c>
      <c r="C71" s="49">
        <v>750</v>
      </c>
      <c r="D71" s="49">
        <v>35</v>
      </c>
      <c r="E71" s="49">
        <v>765</v>
      </c>
      <c r="F71" s="49">
        <v>220</v>
      </c>
      <c r="G71" s="49">
        <v>780</v>
      </c>
      <c r="I71" s="50">
        <f t="shared" si="2"/>
        <v>1.9607843137254902E-2</v>
      </c>
    </row>
    <row r="72" spans="1:9" ht="16.5" customHeight="1" x14ac:dyDescent="0.25">
      <c r="A72" s="48" t="s">
        <v>174</v>
      </c>
      <c r="B72" s="48" t="s">
        <v>175</v>
      </c>
      <c r="C72" s="49">
        <v>89250</v>
      </c>
      <c r="D72" s="49">
        <v>1550</v>
      </c>
      <c r="E72" s="49">
        <v>60500</v>
      </c>
      <c r="F72" s="49">
        <v>0</v>
      </c>
      <c r="G72" s="49">
        <v>60500</v>
      </c>
      <c r="I72" s="50">
        <f t="shared" si="2"/>
        <v>0</v>
      </c>
    </row>
    <row r="73" spans="1:9" x14ac:dyDescent="0.25">
      <c r="A73" s="48" t="s">
        <v>176</v>
      </c>
      <c r="B73" s="48" t="s">
        <v>177</v>
      </c>
      <c r="C73" s="49">
        <v>6032</v>
      </c>
      <c r="D73" s="49">
        <v>5676</v>
      </c>
      <c r="E73" s="49">
        <v>6344</v>
      </c>
      <c r="F73" s="49">
        <v>6412</v>
      </c>
      <c r="G73" s="49">
        <v>6620</v>
      </c>
      <c r="I73" s="50">
        <f t="shared" si="2"/>
        <v>4.3505674653215635E-2</v>
      </c>
    </row>
    <row r="74" spans="1:9" x14ac:dyDescent="0.25">
      <c r="A74" s="48" t="s">
        <v>178</v>
      </c>
      <c r="B74" s="48" t="s">
        <v>179</v>
      </c>
      <c r="C74" s="49">
        <v>500</v>
      </c>
      <c r="D74" s="49">
        <v>0</v>
      </c>
      <c r="E74" s="49">
        <v>500</v>
      </c>
      <c r="F74" s="49">
        <v>0</v>
      </c>
      <c r="G74" s="49">
        <v>0</v>
      </c>
      <c r="I74" s="50">
        <f t="shared" si="2"/>
        <v>-1</v>
      </c>
    </row>
    <row r="75" spans="1:9" x14ac:dyDescent="0.25">
      <c r="A75" s="48" t="s">
        <v>180</v>
      </c>
      <c r="B75" s="48" t="s">
        <v>181</v>
      </c>
      <c r="C75" s="49">
        <v>12500</v>
      </c>
      <c r="D75" s="49">
        <v>10033</v>
      </c>
      <c r="E75" s="49">
        <v>12500</v>
      </c>
      <c r="F75" s="49">
        <v>12312</v>
      </c>
      <c r="G75" s="49">
        <v>15000</v>
      </c>
      <c r="I75" s="50">
        <f t="shared" si="2"/>
        <v>0.2</v>
      </c>
    </row>
    <row r="76" spans="1:9" x14ac:dyDescent="0.25">
      <c r="A76" s="48" t="s">
        <v>182</v>
      </c>
      <c r="B76" s="48" t="s">
        <v>183</v>
      </c>
      <c r="C76" s="49">
        <v>9000</v>
      </c>
      <c r="D76" s="49">
        <v>6122</v>
      </c>
      <c r="E76" s="49">
        <v>9000</v>
      </c>
      <c r="F76" s="49">
        <v>2665</v>
      </c>
      <c r="G76" s="49">
        <v>5000</v>
      </c>
      <c r="I76" s="50">
        <f t="shared" si="2"/>
        <v>-0.44444444444444442</v>
      </c>
    </row>
    <row r="77" spans="1:9" x14ac:dyDescent="0.25">
      <c r="A77" s="48" t="s">
        <v>184</v>
      </c>
      <c r="B77" s="48" t="s">
        <v>185</v>
      </c>
      <c r="C77" s="49">
        <v>2400</v>
      </c>
      <c r="D77" s="49">
        <v>2400</v>
      </c>
      <c r="E77" s="49">
        <v>2600</v>
      </c>
      <c r="F77" s="49">
        <v>2600</v>
      </c>
      <c r="G77" s="49">
        <v>2800</v>
      </c>
      <c r="I77" s="50">
        <f t="shared" si="2"/>
        <v>7.6923076923076927E-2</v>
      </c>
    </row>
    <row r="78" spans="1:9" x14ac:dyDescent="0.25">
      <c r="A78" s="48" t="s">
        <v>186</v>
      </c>
      <c r="B78" s="48" t="s">
        <v>187</v>
      </c>
      <c r="C78" s="49">
        <v>14887</v>
      </c>
      <c r="D78" s="49">
        <v>14573</v>
      </c>
      <c r="E78" s="49">
        <v>18318</v>
      </c>
      <c r="F78" s="49">
        <v>0</v>
      </c>
      <c r="G78" s="49">
        <v>21572</v>
      </c>
      <c r="I78" s="50">
        <f t="shared" si="2"/>
        <v>0.17763948029260837</v>
      </c>
    </row>
    <row r="79" spans="1:9" x14ac:dyDescent="0.25">
      <c r="A79" s="48" t="s">
        <v>188</v>
      </c>
      <c r="B79" s="48" t="s">
        <v>189</v>
      </c>
      <c r="C79" s="49">
        <v>12277</v>
      </c>
      <c r="D79" s="49">
        <v>12525</v>
      </c>
      <c r="E79" s="49">
        <v>12525</v>
      </c>
      <c r="F79" s="49">
        <v>10598</v>
      </c>
      <c r="G79" s="49">
        <v>15000</v>
      </c>
      <c r="I79" s="50">
        <f t="shared" si="2"/>
        <v>0.19760479041916168</v>
      </c>
    </row>
    <row r="80" spans="1:9" x14ac:dyDescent="0.25">
      <c r="A80" s="48" t="s">
        <v>190</v>
      </c>
      <c r="B80" s="48" t="s">
        <v>191</v>
      </c>
      <c r="C80" s="49">
        <v>25114</v>
      </c>
      <c r="D80" s="49">
        <v>17866</v>
      </c>
      <c r="E80" s="49">
        <v>0</v>
      </c>
      <c r="F80" s="49">
        <v>0</v>
      </c>
      <c r="G80" s="49">
        <v>5000</v>
      </c>
      <c r="I80" s="50" t="e">
        <f t="shared" si="2"/>
        <v>#DIV/0!</v>
      </c>
    </row>
    <row r="81" spans="1:9" x14ac:dyDescent="0.25">
      <c r="A81" s="48" t="s">
        <v>192</v>
      </c>
      <c r="B81" s="48" t="s">
        <v>193</v>
      </c>
      <c r="C81" s="49">
        <v>700</v>
      </c>
      <c r="D81" s="49">
        <v>0</v>
      </c>
      <c r="E81" s="49">
        <v>700</v>
      </c>
      <c r="F81" s="49">
        <v>404</v>
      </c>
      <c r="G81" s="49">
        <v>700</v>
      </c>
      <c r="I81" s="50">
        <f t="shared" si="2"/>
        <v>0</v>
      </c>
    </row>
    <row r="82" spans="1:9" x14ac:dyDescent="0.25">
      <c r="A82" s="48" t="s">
        <v>194</v>
      </c>
      <c r="B82" s="48" t="s">
        <v>195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I82" s="50" t="e">
        <f t="shared" si="2"/>
        <v>#DIV/0!</v>
      </c>
    </row>
    <row r="83" spans="1:9" x14ac:dyDescent="0.25">
      <c r="A83" s="48" t="s">
        <v>196</v>
      </c>
      <c r="B83" s="48" t="s">
        <v>197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I83" s="50" t="e">
        <f t="shared" si="2"/>
        <v>#DIV/0!</v>
      </c>
    </row>
    <row r="84" spans="1:9" x14ac:dyDescent="0.25">
      <c r="A84" s="48" t="s">
        <v>198</v>
      </c>
      <c r="B84" s="48" t="s">
        <v>199</v>
      </c>
      <c r="C84" s="49">
        <v>70000</v>
      </c>
      <c r="D84" s="49">
        <v>70000</v>
      </c>
      <c r="E84" s="49">
        <v>70000</v>
      </c>
      <c r="F84" s="49">
        <v>70000</v>
      </c>
      <c r="G84" s="49">
        <v>70000</v>
      </c>
      <c r="I84" s="50">
        <f t="shared" si="2"/>
        <v>0</v>
      </c>
    </row>
    <row r="85" spans="1:9" x14ac:dyDescent="0.25">
      <c r="A85" s="48" t="s">
        <v>200</v>
      </c>
      <c r="B85" s="48" t="s">
        <v>201</v>
      </c>
      <c r="C85" s="49">
        <v>60150</v>
      </c>
      <c r="D85" s="49">
        <v>60150</v>
      </c>
      <c r="E85" s="49">
        <v>58575</v>
      </c>
      <c r="F85" s="49">
        <v>58575</v>
      </c>
      <c r="G85" s="49">
        <v>57000</v>
      </c>
      <c r="I85" s="50">
        <f t="shared" si="2"/>
        <v>-2.6888604353393086E-2</v>
      </c>
    </row>
    <row r="86" spans="1:9" x14ac:dyDescent="0.25">
      <c r="A86" s="48" t="s">
        <v>202</v>
      </c>
      <c r="B86" s="48" t="s">
        <v>203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I86" s="50" t="e">
        <f t="shared" si="2"/>
        <v>#DIV/0!</v>
      </c>
    </row>
    <row r="87" spans="1:9" x14ac:dyDescent="0.25">
      <c r="A87" s="48" t="s">
        <v>204</v>
      </c>
      <c r="B87" s="48" t="s">
        <v>205</v>
      </c>
      <c r="C87" s="49"/>
      <c r="D87" s="49"/>
      <c r="E87" s="49"/>
      <c r="F87" s="49">
        <v>0</v>
      </c>
      <c r="G87" s="49"/>
      <c r="I87" s="50" t="e">
        <f t="shared" si="2"/>
        <v>#DIV/0!</v>
      </c>
    </row>
    <row r="88" spans="1:9" x14ac:dyDescent="0.25">
      <c r="A88" s="48"/>
      <c r="B88" s="48"/>
      <c r="C88" s="49" t="s">
        <v>13</v>
      </c>
      <c r="D88" s="49" t="s">
        <v>13</v>
      </c>
      <c r="E88" s="49" t="s">
        <v>13</v>
      </c>
      <c r="F88" s="49"/>
      <c r="G88" s="49" t="s">
        <v>13</v>
      </c>
      <c r="I88" s="50" t="e">
        <f t="shared" si="2"/>
        <v>#VALUE!</v>
      </c>
    </row>
    <row r="89" spans="1:9" x14ac:dyDescent="0.25">
      <c r="A89" s="48" t="s">
        <v>206</v>
      </c>
      <c r="B89" s="48" t="s">
        <v>207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I89" s="50" t="e">
        <f t="shared" si="2"/>
        <v>#DIV/0!</v>
      </c>
    </row>
    <row r="90" spans="1:9" x14ac:dyDescent="0.25">
      <c r="A90" s="54" t="s">
        <v>208</v>
      </c>
      <c r="B90" s="54"/>
      <c r="C90" s="55">
        <f>SUM(C3:C89)</f>
        <v>625449</v>
      </c>
      <c r="D90" s="55">
        <f>SUM(D3:D89)</f>
        <v>470321</v>
      </c>
      <c r="E90" s="55">
        <f>SUM(E3:E89)</f>
        <v>740377</v>
      </c>
      <c r="F90" s="55">
        <f>SUM(F3:F89)</f>
        <v>447005</v>
      </c>
      <c r="G90" s="55">
        <f>SUM(G3:G89)</f>
        <v>761871</v>
      </c>
      <c r="I90" s="50">
        <f t="shared" si="2"/>
        <v>2.9031155749030563E-2</v>
      </c>
    </row>
    <row r="91" spans="1:9" x14ac:dyDescent="0.25">
      <c r="A91" s="44" t="s">
        <v>209</v>
      </c>
      <c r="I91" s="50">
        <f>IF(G93=0,"",(G93-E93)/E93)</f>
        <v>0</v>
      </c>
    </row>
    <row r="92" spans="1:9" x14ac:dyDescent="0.25">
      <c r="A92" s="48" t="s">
        <v>210</v>
      </c>
      <c r="B92" s="48" t="s">
        <v>211</v>
      </c>
      <c r="C92" s="49">
        <v>3000</v>
      </c>
      <c r="D92" s="49">
        <v>3775</v>
      </c>
      <c r="E92" s="49">
        <v>3000</v>
      </c>
      <c r="F92" s="49">
        <v>3023</v>
      </c>
      <c r="G92" s="49">
        <v>3000</v>
      </c>
      <c r="I92" s="50">
        <f t="shared" ref="I92:I110" si="3">(G92-E92)/E92</f>
        <v>0</v>
      </c>
    </row>
    <row r="93" spans="1:9" x14ac:dyDescent="0.25">
      <c r="A93" s="48" t="s">
        <v>212</v>
      </c>
      <c r="B93" s="48" t="s">
        <v>213</v>
      </c>
      <c r="C93" s="49">
        <v>600</v>
      </c>
      <c r="D93" s="49">
        <v>1189</v>
      </c>
      <c r="E93" s="49">
        <v>600</v>
      </c>
      <c r="F93" s="49">
        <v>1024</v>
      </c>
      <c r="G93" s="49">
        <v>600</v>
      </c>
      <c r="I93" s="50">
        <f t="shared" si="3"/>
        <v>0</v>
      </c>
    </row>
    <row r="94" spans="1:9" x14ac:dyDescent="0.25">
      <c r="A94" s="48" t="s">
        <v>214</v>
      </c>
      <c r="B94" s="48" t="s">
        <v>215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I94" s="50" t="e">
        <f t="shared" si="3"/>
        <v>#DIV/0!</v>
      </c>
    </row>
    <row r="95" spans="1:9" x14ac:dyDescent="0.25">
      <c r="A95" s="48" t="s">
        <v>216</v>
      </c>
      <c r="B95" s="48" t="s">
        <v>217</v>
      </c>
      <c r="C95" s="49">
        <v>700</v>
      </c>
      <c r="D95" s="49">
        <v>15444</v>
      </c>
      <c r="E95" s="49">
        <v>1000</v>
      </c>
      <c r="F95" s="49">
        <v>17810.900000000001</v>
      </c>
      <c r="G95" s="49">
        <v>1000</v>
      </c>
      <c r="I95" s="50">
        <f t="shared" si="3"/>
        <v>0</v>
      </c>
    </row>
    <row r="96" spans="1:9" ht="12" customHeight="1" x14ac:dyDescent="0.25">
      <c r="A96" s="48" t="s">
        <v>218</v>
      </c>
      <c r="B96" s="48" t="s">
        <v>219</v>
      </c>
      <c r="C96" s="49">
        <v>10</v>
      </c>
      <c r="D96" s="49">
        <v>10</v>
      </c>
      <c r="E96" s="49">
        <v>10</v>
      </c>
      <c r="F96" s="49">
        <v>10</v>
      </c>
      <c r="G96" s="49">
        <v>10</v>
      </c>
      <c r="I96" s="50">
        <f t="shared" si="3"/>
        <v>0</v>
      </c>
    </row>
    <row r="97" spans="1:9" ht="12" customHeight="1" x14ac:dyDescent="0.25">
      <c r="A97" s="48" t="s">
        <v>220</v>
      </c>
      <c r="B97" s="48" t="s">
        <v>221</v>
      </c>
      <c r="C97" s="49">
        <v>2700</v>
      </c>
      <c r="D97" s="49">
        <v>3342</v>
      </c>
      <c r="E97" s="49">
        <v>2700</v>
      </c>
      <c r="F97" s="49">
        <v>2653</v>
      </c>
      <c r="G97" s="49">
        <v>2700</v>
      </c>
      <c r="I97" s="50">
        <f t="shared" si="3"/>
        <v>0</v>
      </c>
    </row>
    <row r="98" spans="1:9" ht="10.5" customHeight="1" x14ac:dyDescent="0.25">
      <c r="A98" s="48" t="s">
        <v>222</v>
      </c>
      <c r="B98" s="48" t="s">
        <v>223</v>
      </c>
      <c r="C98" s="49">
        <v>100</v>
      </c>
      <c r="D98" s="49">
        <v>100</v>
      </c>
      <c r="E98" s="49">
        <v>100</v>
      </c>
      <c r="F98" s="49">
        <v>100</v>
      </c>
      <c r="G98" s="49">
        <v>100</v>
      </c>
      <c r="I98" s="50">
        <f t="shared" si="3"/>
        <v>0</v>
      </c>
    </row>
    <row r="99" spans="1:9" x14ac:dyDescent="0.25">
      <c r="A99" s="48" t="s">
        <v>224</v>
      </c>
      <c r="B99" s="48" t="s">
        <v>225</v>
      </c>
      <c r="C99" s="49">
        <v>12500</v>
      </c>
      <c r="D99" s="49">
        <v>16500</v>
      </c>
      <c r="E99" s="49">
        <v>12500</v>
      </c>
      <c r="F99" s="49">
        <v>14900</v>
      </c>
      <c r="G99" s="49">
        <v>15000</v>
      </c>
      <c r="I99" s="50">
        <f t="shared" si="3"/>
        <v>0.2</v>
      </c>
    </row>
    <row r="100" spans="1:9" ht="12" customHeight="1" x14ac:dyDescent="0.25">
      <c r="A100" s="48" t="s">
        <v>226</v>
      </c>
      <c r="B100" s="48" t="s">
        <v>227</v>
      </c>
      <c r="C100" s="49">
        <v>25000</v>
      </c>
      <c r="D100" s="49">
        <v>24512</v>
      </c>
      <c r="E100" s="49">
        <v>15000</v>
      </c>
      <c r="F100" s="49">
        <v>12630</v>
      </c>
      <c r="G100" s="49">
        <v>18000</v>
      </c>
      <c r="I100" s="50">
        <f t="shared" si="3"/>
        <v>0.2</v>
      </c>
    </row>
    <row r="101" spans="1:9" x14ac:dyDescent="0.25">
      <c r="A101" s="48" t="s">
        <v>228</v>
      </c>
      <c r="B101" s="48" t="s">
        <v>229</v>
      </c>
      <c r="C101" s="49">
        <v>1200</v>
      </c>
      <c r="D101" s="49">
        <v>1496</v>
      </c>
      <c r="E101" s="49">
        <v>1500</v>
      </c>
      <c r="F101" s="49">
        <v>1409</v>
      </c>
      <c r="G101" s="49">
        <v>1500</v>
      </c>
      <c r="I101" s="50">
        <f t="shared" si="3"/>
        <v>0</v>
      </c>
    </row>
    <row r="102" spans="1:9" ht="12" customHeight="1" x14ac:dyDescent="0.25">
      <c r="A102" s="48" t="s">
        <v>230</v>
      </c>
      <c r="B102" s="48" t="s">
        <v>231</v>
      </c>
      <c r="C102" s="49"/>
      <c r="D102" s="49">
        <v>9</v>
      </c>
      <c r="E102" s="49"/>
      <c r="F102" s="49">
        <v>11</v>
      </c>
      <c r="G102" s="49"/>
      <c r="I102" s="50" t="e">
        <f t="shared" si="3"/>
        <v>#DIV/0!</v>
      </c>
    </row>
    <row r="103" spans="1:9" x14ac:dyDescent="0.25">
      <c r="A103" s="48" t="s">
        <v>232</v>
      </c>
      <c r="B103" s="48" t="s">
        <v>233</v>
      </c>
      <c r="C103" s="49">
        <v>1000</v>
      </c>
      <c r="D103" s="49">
        <v>0</v>
      </c>
      <c r="E103" s="49">
        <v>1000</v>
      </c>
      <c r="F103" s="49">
        <v>479</v>
      </c>
      <c r="G103" s="49">
        <v>1000</v>
      </c>
      <c r="I103" s="50">
        <f t="shared" si="3"/>
        <v>0</v>
      </c>
    </row>
    <row r="104" spans="1:9" ht="12" customHeight="1" x14ac:dyDescent="0.25">
      <c r="A104" s="48" t="s">
        <v>234</v>
      </c>
      <c r="B104" s="48" t="s">
        <v>235</v>
      </c>
      <c r="C104" s="49">
        <v>158081</v>
      </c>
      <c r="D104" s="49">
        <v>158081</v>
      </c>
      <c r="E104" s="49">
        <v>158081</v>
      </c>
      <c r="F104" s="49"/>
      <c r="G104" s="49">
        <v>158081</v>
      </c>
      <c r="I104" s="50">
        <f t="shared" si="3"/>
        <v>0</v>
      </c>
    </row>
    <row r="105" spans="1:9" x14ac:dyDescent="0.25">
      <c r="A105" s="48" t="s">
        <v>236</v>
      </c>
      <c r="B105" s="48" t="s">
        <v>237</v>
      </c>
      <c r="C105" s="49">
        <v>9000</v>
      </c>
      <c r="D105" s="49">
        <v>105485</v>
      </c>
      <c r="E105" s="49">
        <v>9000</v>
      </c>
      <c r="F105" s="49">
        <v>3644</v>
      </c>
      <c r="G105" s="49">
        <v>5000</v>
      </c>
      <c r="I105" s="50">
        <f t="shared" si="3"/>
        <v>-0.44444444444444442</v>
      </c>
    </row>
    <row r="106" spans="1:9" ht="12" customHeight="1" x14ac:dyDescent="0.25">
      <c r="A106" s="48" t="s">
        <v>238</v>
      </c>
      <c r="B106" s="48" t="s">
        <v>239</v>
      </c>
      <c r="C106" s="49">
        <v>4000</v>
      </c>
      <c r="D106" s="49">
        <v>4916</v>
      </c>
      <c r="E106" s="49">
        <v>4000</v>
      </c>
      <c r="F106" s="49">
        <v>0</v>
      </c>
      <c r="G106" s="49">
        <v>4000</v>
      </c>
      <c r="I106" s="50">
        <f t="shared" si="3"/>
        <v>0</v>
      </c>
    </row>
    <row r="107" spans="1:9" x14ac:dyDescent="0.25">
      <c r="A107" s="48" t="s">
        <v>240</v>
      </c>
      <c r="B107" s="48" t="s">
        <v>241</v>
      </c>
      <c r="C107" s="49"/>
      <c r="D107" s="49"/>
      <c r="E107" s="49"/>
      <c r="F107" s="49">
        <v>6183</v>
      </c>
      <c r="G107" s="49">
        <v>6600</v>
      </c>
      <c r="I107" s="50"/>
    </row>
    <row r="108" spans="1:9" ht="12" customHeight="1" x14ac:dyDescent="0.25">
      <c r="A108" s="48" t="s">
        <v>242</v>
      </c>
      <c r="B108" s="48" t="s">
        <v>243</v>
      </c>
      <c r="C108" s="49">
        <v>3000</v>
      </c>
      <c r="D108" s="49">
        <v>0</v>
      </c>
      <c r="E108" s="49">
        <v>3000</v>
      </c>
      <c r="F108" s="49">
        <v>0</v>
      </c>
      <c r="G108" s="49">
        <v>3000</v>
      </c>
      <c r="I108" s="50">
        <f t="shared" si="3"/>
        <v>0</v>
      </c>
    </row>
    <row r="109" spans="1:9" x14ac:dyDescent="0.25">
      <c r="A109" s="48" t="s">
        <v>244</v>
      </c>
      <c r="B109" s="48" t="s">
        <v>175</v>
      </c>
      <c r="C109" s="49">
        <v>83025</v>
      </c>
      <c r="D109" s="49">
        <v>1550</v>
      </c>
      <c r="E109" s="49">
        <v>54450</v>
      </c>
      <c r="F109" s="49">
        <v>0</v>
      </c>
      <c r="G109" s="49">
        <v>54450</v>
      </c>
      <c r="I109" s="50">
        <f t="shared" si="3"/>
        <v>0</v>
      </c>
    </row>
    <row r="110" spans="1:9" ht="11.25" customHeight="1" x14ac:dyDescent="0.25">
      <c r="A110" s="48" t="s">
        <v>245</v>
      </c>
      <c r="B110" s="48" t="s">
        <v>246</v>
      </c>
      <c r="C110" s="49"/>
      <c r="D110" s="49"/>
      <c r="E110" s="49">
        <v>119870</v>
      </c>
      <c r="F110" s="49"/>
      <c r="G110" s="49">
        <v>99870</v>
      </c>
      <c r="I110" s="50">
        <f t="shared" si="3"/>
        <v>-0.1668474180362059</v>
      </c>
    </row>
    <row r="111" spans="1:9" x14ac:dyDescent="0.25">
      <c r="A111" s="48" t="s">
        <v>245</v>
      </c>
      <c r="B111" s="48" t="s">
        <v>247</v>
      </c>
      <c r="C111" s="49"/>
      <c r="D111" s="49"/>
      <c r="E111" s="49"/>
      <c r="F111" s="49"/>
      <c r="G111" s="49">
        <v>0</v>
      </c>
      <c r="I111" s="50">
        <f>(G112-E112)/E112</f>
        <v>-1</v>
      </c>
    </row>
    <row r="112" spans="1:9" x14ac:dyDescent="0.25">
      <c r="A112" s="48" t="s">
        <v>248</v>
      </c>
      <c r="B112" s="48" t="s">
        <v>249</v>
      </c>
      <c r="C112" s="49">
        <v>0</v>
      </c>
      <c r="D112" s="49">
        <v>0</v>
      </c>
      <c r="E112" s="49">
        <v>28931</v>
      </c>
      <c r="F112" s="49">
        <v>0</v>
      </c>
      <c r="G112" s="49">
        <v>0</v>
      </c>
      <c r="I112" s="50" t="e">
        <f>(G113-E113)/E113</f>
        <v>#DIV/0!</v>
      </c>
    </row>
    <row r="113" spans="1:9" x14ac:dyDescent="0.25">
      <c r="A113" s="48" t="s">
        <v>250</v>
      </c>
      <c r="B113" s="48" t="s">
        <v>251</v>
      </c>
      <c r="C113" s="49">
        <v>0</v>
      </c>
      <c r="D113" s="49">
        <v>0</v>
      </c>
      <c r="E113" s="49">
        <v>0</v>
      </c>
      <c r="F113" s="49"/>
      <c r="G113" s="49">
        <v>0</v>
      </c>
      <c r="I113" s="50" t="s">
        <v>13</v>
      </c>
    </row>
    <row r="114" spans="1:9" ht="12" customHeight="1" x14ac:dyDescent="0.25">
      <c r="A114" s="54" t="s">
        <v>252</v>
      </c>
      <c r="B114" s="54"/>
      <c r="C114" s="55">
        <f>SUM(C92:C113)</f>
        <v>303916</v>
      </c>
      <c r="D114" s="55">
        <f>SUM(D92:D113)</f>
        <v>336409</v>
      </c>
      <c r="E114" s="55">
        <f>SUM(E92:E113)</f>
        <v>414742</v>
      </c>
      <c r="F114" s="55">
        <f>SUM(F92:F113)</f>
        <v>63876.9</v>
      </c>
      <c r="G114" s="55">
        <f>SUM(G92:G113)</f>
        <v>373911</v>
      </c>
      <c r="I114" s="50">
        <f>(G114-E114)/E114</f>
        <v>-9.8449156342979488E-2</v>
      </c>
    </row>
    <row r="115" spans="1:9" x14ac:dyDescent="0.25">
      <c r="I115" s="50" t="s">
        <v>13</v>
      </c>
    </row>
    <row r="116" spans="1:9" x14ac:dyDescent="0.25">
      <c r="A116" s="48"/>
      <c r="B116" s="48" t="s">
        <v>253</v>
      </c>
      <c r="C116" s="49">
        <v>28500</v>
      </c>
      <c r="D116" s="49">
        <v>28500</v>
      </c>
      <c r="E116" s="49">
        <v>25000</v>
      </c>
      <c r="F116" s="49">
        <v>0</v>
      </c>
      <c r="G116" s="49">
        <v>118824</v>
      </c>
    </row>
    <row r="118" spans="1:9" x14ac:dyDescent="0.25">
      <c r="A118" s="48" t="s">
        <v>254</v>
      </c>
      <c r="B118" s="48" t="s">
        <v>255</v>
      </c>
      <c r="C118" s="56">
        <f>C90-C114-C116</f>
        <v>293033</v>
      </c>
      <c r="D118" s="56">
        <f>D90-D114-D116</f>
        <v>105412</v>
      </c>
      <c r="E118" s="56">
        <f>E90-E114-E116</f>
        <v>300635</v>
      </c>
      <c r="F118" s="56">
        <f>F90-F114-F116</f>
        <v>383128.1</v>
      </c>
      <c r="G118" s="56">
        <f>G90-G114-G116</f>
        <v>269136</v>
      </c>
    </row>
    <row r="119" spans="1:9" x14ac:dyDescent="0.25">
      <c r="C119" s="51" t="s">
        <v>13</v>
      </c>
      <c r="D119" s="51" t="s">
        <v>13</v>
      </c>
      <c r="E119" s="51" t="s">
        <v>13</v>
      </c>
      <c r="G119" s="51" t="s">
        <v>13</v>
      </c>
    </row>
    <row r="120" spans="1:9" x14ac:dyDescent="0.25">
      <c r="B120" s="57" t="s">
        <v>256</v>
      </c>
      <c r="C120" s="58">
        <f>SUM(C114+C116+C118)</f>
        <v>625449</v>
      </c>
      <c r="D120" s="58">
        <f>SUM(D114+D116+D118)</f>
        <v>470321</v>
      </c>
      <c r="E120" s="58">
        <f>SUM(E114+E116+E118)</f>
        <v>740377</v>
      </c>
      <c r="F120" s="58"/>
      <c r="G120" s="58">
        <f>SUM(G114+G116+G118)</f>
        <v>761871</v>
      </c>
    </row>
    <row r="121" spans="1:9" x14ac:dyDescent="0.25">
      <c r="B121" s="57"/>
      <c r="C121" s="58"/>
      <c r="D121" s="58"/>
      <c r="E121" s="58"/>
      <c r="F121" s="58"/>
      <c r="G121" s="58"/>
    </row>
    <row r="122" spans="1:9" x14ac:dyDescent="0.25">
      <c r="B122" s="57" t="s">
        <v>257</v>
      </c>
      <c r="C122" s="58">
        <f>SUM(C120-C90)</f>
        <v>0</v>
      </c>
      <c r="D122" s="58">
        <f>SUM(D120-D90)</f>
        <v>0</v>
      </c>
      <c r="E122" s="58">
        <f>SUM(E120-E90)</f>
        <v>0</v>
      </c>
      <c r="F122" s="58"/>
      <c r="G122" s="58">
        <f>SUM(G120-G90)</f>
        <v>0</v>
      </c>
    </row>
    <row r="123" spans="1:9" x14ac:dyDescent="0.25">
      <c r="B123" s="57"/>
      <c r="C123" s="58"/>
      <c r="D123" s="58"/>
      <c r="E123" s="58"/>
      <c r="F123" s="58"/>
      <c r="G123" s="58"/>
    </row>
    <row r="124" spans="1:9" x14ac:dyDescent="0.25">
      <c r="B124" s="57" t="s">
        <v>258</v>
      </c>
      <c r="C124" s="58">
        <f>SUM(C114+C118)</f>
        <v>596949</v>
      </c>
      <c r="D124" s="58">
        <f>SUM(D114+D118)</f>
        <v>441821</v>
      </c>
      <c r="E124" s="58">
        <f>SUM(E114+E118)</f>
        <v>715377</v>
      </c>
      <c r="F124" s="58"/>
      <c r="G124" s="58">
        <f>SUM(G114+G118)</f>
        <v>643047</v>
      </c>
    </row>
    <row r="125" spans="1:9" x14ac:dyDescent="0.25">
      <c r="B125" s="57"/>
      <c r="C125" s="58"/>
      <c r="D125" s="58"/>
      <c r="E125" s="58"/>
      <c r="F125" s="58"/>
      <c r="G125" s="58"/>
    </row>
    <row r="126" spans="1:9" x14ac:dyDescent="0.25">
      <c r="B126" s="57" t="s">
        <v>259</v>
      </c>
      <c r="C126" s="58">
        <f>SUM(-C90)</f>
        <v>-625449</v>
      </c>
      <c r="D126" s="58">
        <f>SUM(-D90)</f>
        <v>-470321</v>
      </c>
      <c r="E126" s="58">
        <f>SUM(-E90)</f>
        <v>-740377</v>
      </c>
      <c r="F126" s="58"/>
      <c r="G126" s="58">
        <f>SUM(-G90)</f>
        <v>-761871</v>
      </c>
    </row>
    <row r="127" spans="1:9" x14ac:dyDescent="0.25">
      <c r="B127" s="57"/>
      <c r="C127" s="58"/>
      <c r="D127" s="58"/>
      <c r="E127" s="58"/>
      <c r="F127" s="58"/>
      <c r="G127" s="58"/>
    </row>
    <row r="128" spans="1:9" x14ac:dyDescent="0.25">
      <c r="B128" s="57" t="s">
        <v>260</v>
      </c>
      <c r="C128" s="58">
        <f>SUM(C124:C126)</f>
        <v>-28500</v>
      </c>
      <c r="D128" s="58">
        <f>SUM(D124:D126)</f>
        <v>-28500</v>
      </c>
      <c r="E128" s="58">
        <f>SUM(E124:E126)</f>
        <v>-25000</v>
      </c>
      <c r="F128" s="58"/>
      <c r="G128" s="58">
        <f>SUM(G124:G126)</f>
        <v>-118824</v>
      </c>
    </row>
    <row r="129" spans="2:7" x14ac:dyDescent="0.25">
      <c r="B129" s="57"/>
      <c r="C129" s="58"/>
      <c r="D129" s="58"/>
      <c r="E129" s="58"/>
      <c r="F129" s="58"/>
      <c r="G129" s="58"/>
    </row>
    <row r="130" spans="2:7" x14ac:dyDescent="0.25">
      <c r="B130" s="57" t="s">
        <v>261</v>
      </c>
      <c r="C130" s="58">
        <v>135611.63</v>
      </c>
      <c r="D130" s="58">
        <v>135611.63</v>
      </c>
      <c r="E130" s="58">
        <v>135611.63</v>
      </c>
      <c r="F130" s="58"/>
      <c r="G130" s="58">
        <v>135611.63</v>
      </c>
    </row>
    <row r="131" spans="2:7" x14ac:dyDescent="0.25">
      <c r="B131" s="57"/>
      <c r="C131" s="58"/>
      <c r="D131" s="58"/>
      <c r="E131" s="58"/>
      <c r="F131" s="58"/>
      <c r="G131" s="58"/>
    </row>
    <row r="132" spans="2:7" x14ac:dyDescent="0.25">
      <c r="B132" s="57" t="s">
        <v>262</v>
      </c>
      <c r="C132" s="58">
        <f>SUM(C128:C130)</f>
        <v>107111.63</v>
      </c>
      <c r="D132" s="58">
        <f>SUM(D128:D130)</f>
        <v>107111.63</v>
      </c>
      <c r="E132" s="58">
        <f>SUM(E128:E130)</f>
        <v>110611.63</v>
      </c>
      <c r="F132" s="58"/>
      <c r="G132" s="58">
        <f>SUM(G128:G130)</f>
        <v>16787.630000000005</v>
      </c>
    </row>
    <row r="133" spans="2:7" x14ac:dyDescent="0.25">
      <c r="B133" s="57"/>
      <c r="C133" s="58"/>
      <c r="D133" s="58"/>
      <c r="E133" s="58"/>
      <c r="F133" s="58"/>
      <c r="G133" s="58"/>
    </row>
    <row r="134" spans="2:7" x14ac:dyDescent="0.25">
      <c r="B134" s="59" t="s">
        <v>263</v>
      </c>
      <c r="C134" s="58"/>
      <c r="D134" s="58"/>
      <c r="E134" s="58"/>
      <c r="F134" s="58"/>
      <c r="G134" s="58"/>
    </row>
    <row r="135" spans="2:7" x14ac:dyDescent="0.25">
      <c r="B135" s="57"/>
      <c r="C135" s="58"/>
      <c r="D135" s="58"/>
      <c r="E135" s="58"/>
      <c r="F135" s="58"/>
      <c r="G135" s="58"/>
    </row>
    <row r="136" spans="2:7" x14ac:dyDescent="0.25">
      <c r="B136" s="57" t="s">
        <v>264</v>
      </c>
      <c r="C136" s="58"/>
      <c r="D136" s="58"/>
      <c r="E136" s="58"/>
      <c r="F136" s="58"/>
      <c r="G136" s="58"/>
    </row>
    <row r="137" spans="2:7" x14ac:dyDescent="0.25">
      <c r="B137" s="57" t="s">
        <v>265</v>
      </c>
      <c r="C137" s="58"/>
      <c r="D137" s="58"/>
      <c r="E137" s="58"/>
      <c r="F137" s="58"/>
      <c r="G137" s="58"/>
    </row>
    <row r="138" spans="2:7" x14ac:dyDescent="0.25">
      <c r="B138" s="57" t="s">
        <v>266</v>
      </c>
      <c r="C138" s="58"/>
      <c r="D138" s="58"/>
      <c r="E138" s="58"/>
      <c r="F138" s="58"/>
      <c r="G138" s="58"/>
    </row>
    <row r="139" spans="2:7" x14ac:dyDescent="0.25">
      <c r="B139" s="57"/>
      <c r="C139" s="58"/>
      <c r="D139" s="58"/>
      <c r="E139" s="58"/>
      <c r="F139" s="58"/>
      <c r="G139" s="58"/>
    </row>
    <row r="140" spans="2:7" x14ac:dyDescent="0.25">
      <c r="B140" s="57" t="s">
        <v>267</v>
      </c>
      <c r="C140" s="60"/>
      <c r="D140" s="60"/>
      <c r="E140" s="60"/>
      <c r="F140" s="60"/>
      <c r="G140" s="60"/>
    </row>
    <row r="141" spans="2:7" ht="20.25" x14ac:dyDescent="0.4">
      <c r="C141" s="61"/>
      <c r="D141" s="61"/>
      <c r="E141" s="61"/>
      <c r="F141" s="61"/>
      <c r="G141" s="61"/>
    </row>
    <row r="142" spans="2:7" ht="20.25" x14ac:dyDescent="0.4">
      <c r="C142" s="61"/>
      <c r="D142" s="61"/>
      <c r="E142" s="61"/>
      <c r="F142" s="61"/>
      <c r="G142" s="61"/>
    </row>
  </sheetData>
  <pageMargins left="0.25" right="0.25" top="0.5" bottom="0.25" header="0.25" footer="0"/>
  <pageSetup paperSize="0" fitToHeight="0" orientation="landscape" horizontalDpi="0" verticalDpi="0" copies="0"/>
  <headerFooter>
    <oddHeader>&amp;CA Fund: Town Wide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1C98-874C-43B6-83CD-D611FF9944EE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FF30-655A-48CD-8590-AC3D8BD62D34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EBC2-844B-4079-AF6E-84475EB52437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27D6-176C-44D5-BD66-22AC4BA3525F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F7FE-CC9A-4098-B505-2E1B6C3A5E0D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2770-405A-4B04-992E-88583B1E1B65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D825-27F3-4D2D-B3FB-85E848835D40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921A-F7DF-4453-96CE-99B916394447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1DF9-C742-45A4-B4A0-0AF622B0B0BD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7EA3-E14F-45C0-8B3F-024D820CBF19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8824-CBB0-45BA-884D-537AFBB632AC}">
  <sheetPr>
    <pageSetUpPr fitToPage="1"/>
  </sheetPr>
  <dimension ref="A1:AT93"/>
  <sheetViews>
    <sheetView topLeftCell="A33" workbookViewId="0">
      <selection activeCell="B39" sqref="B39"/>
    </sheetView>
  </sheetViews>
  <sheetFormatPr defaultRowHeight="15" x14ac:dyDescent="0.25"/>
  <cols>
    <col min="1" max="1" width="12.7109375" customWidth="1"/>
    <col min="2" max="2" width="57.7109375" bestFit="1" customWidth="1"/>
    <col min="3" max="7" width="14.7109375" style="78" customWidth="1"/>
    <col min="8" max="8" width="2.7109375" customWidth="1"/>
    <col min="9" max="9" width="8.7109375" customWidth="1"/>
    <col min="10" max="10" width="9.140625" customWidth="1"/>
  </cols>
  <sheetData>
    <row r="1" spans="1:11" ht="45" x14ac:dyDescent="0.25">
      <c r="A1" s="40" t="s">
        <v>29</v>
      </c>
      <c r="B1" s="41" t="s">
        <v>30</v>
      </c>
      <c r="C1" s="42" t="s">
        <v>31</v>
      </c>
      <c r="D1" s="42" t="s">
        <v>32</v>
      </c>
      <c r="E1" s="42" t="s">
        <v>33</v>
      </c>
      <c r="F1" s="42" t="s">
        <v>34</v>
      </c>
      <c r="G1" s="42">
        <v>2025</v>
      </c>
      <c r="I1" s="43" t="s">
        <v>35</v>
      </c>
    </row>
    <row r="2" spans="1:11" ht="16.5" customHeight="1" x14ac:dyDescent="0.25">
      <c r="A2" s="44" t="s">
        <v>5</v>
      </c>
      <c r="B2" s="57"/>
      <c r="C2" s="62"/>
      <c r="D2" s="62"/>
      <c r="E2" s="62"/>
      <c r="F2" s="62"/>
      <c r="G2" s="62"/>
    </row>
    <row r="3" spans="1:11" ht="16.5" customHeight="1" x14ac:dyDescent="0.25">
      <c r="A3" s="48" t="s">
        <v>268</v>
      </c>
      <c r="B3" s="48" t="s">
        <v>71</v>
      </c>
      <c r="C3" s="63">
        <v>500</v>
      </c>
      <c r="D3" s="63">
        <v>0</v>
      </c>
      <c r="E3" s="63">
        <v>14500</v>
      </c>
      <c r="F3" s="64">
        <v>14500</v>
      </c>
      <c r="G3" s="63">
        <v>15500</v>
      </c>
      <c r="I3" s="50">
        <f t="shared" ref="I3:I27" si="0">(G3-E3)/E3</f>
        <v>6.8965517241379309E-2</v>
      </c>
    </row>
    <row r="4" spans="1:11" ht="16.5" customHeight="1" x14ac:dyDescent="0.25">
      <c r="A4" s="48" t="s">
        <v>269</v>
      </c>
      <c r="B4" s="48" t="s">
        <v>270</v>
      </c>
      <c r="C4" s="64">
        <v>2810</v>
      </c>
      <c r="D4" s="64">
        <v>2672</v>
      </c>
      <c r="E4" s="64">
        <v>2810</v>
      </c>
      <c r="F4" s="64">
        <v>2246</v>
      </c>
      <c r="G4" s="64">
        <v>2810</v>
      </c>
      <c r="I4" s="50">
        <f t="shared" si="0"/>
        <v>0</v>
      </c>
    </row>
    <row r="5" spans="1:11" ht="16.5" customHeight="1" x14ac:dyDescent="0.25">
      <c r="A5" s="48" t="s">
        <v>271</v>
      </c>
      <c r="B5" s="48" t="s">
        <v>272</v>
      </c>
      <c r="C5" s="64">
        <v>1850</v>
      </c>
      <c r="D5" s="64">
        <v>1890</v>
      </c>
      <c r="E5" s="64">
        <v>2000</v>
      </c>
      <c r="F5" s="64">
        <v>1760</v>
      </c>
      <c r="G5" s="64">
        <v>2000</v>
      </c>
      <c r="I5" s="50">
        <f t="shared" si="0"/>
        <v>0</v>
      </c>
    </row>
    <row r="6" spans="1:11" ht="16.5" customHeight="1" x14ac:dyDescent="0.25">
      <c r="A6" s="48" t="s">
        <v>273</v>
      </c>
      <c r="B6" s="48" t="s">
        <v>274</v>
      </c>
      <c r="C6" s="64">
        <v>34000</v>
      </c>
      <c r="D6" s="64">
        <v>35428</v>
      </c>
      <c r="E6" s="64">
        <v>31872</v>
      </c>
      <c r="F6" s="64">
        <v>33040</v>
      </c>
      <c r="G6" s="64">
        <v>34000</v>
      </c>
      <c r="I6" s="50">
        <f t="shared" si="0"/>
        <v>6.6767068273092367E-2</v>
      </c>
    </row>
    <row r="7" spans="1:11" ht="16.5" customHeight="1" x14ac:dyDescent="0.25">
      <c r="A7" s="48" t="s">
        <v>275</v>
      </c>
      <c r="B7" s="48" t="s">
        <v>276</v>
      </c>
      <c r="C7" s="64"/>
      <c r="D7" s="64"/>
      <c r="E7" s="64">
        <v>3000</v>
      </c>
      <c r="F7" s="64">
        <v>2579</v>
      </c>
      <c r="G7" s="64">
        <v>3000</v>
      </c>
      <c r="I7" s="50">
        <f t="shared" si="0"/>
        <v>0</v>
      </c>
      <c r="K7" s="65"/>
    </row>
    <row r="8" spans="1:11" ht="16.5" customHeight="1" x14ac:dyDescent="0.25">
      <c r="A8" s="48" t="s">
        <v>277</v>
      </c>
      <c r="B8" s="48" t="s">
        <v>278</v>
      </c>
      <c r="C8" s="64"/>
      <c r="D8" s="64"/>
      <c r="E8" s="64">
        <v>1263</v>
      </c>
      <c r="F8" s="64">
        <v>836</v>
      </c>
      <c r="G8" s="64">
        <v>1263</v>
      </c>
      <c r="I8" s="50">
        <f t="shared" si="0"/>
        <v>0</v>
      </c>
    </row>
    <row r="9" spans="1:11" ht="16.5" customHeight="1" x14ac:dyDescent="0.25">
      <c r="A9" s="48" t="s">
        <v>279</v>
      </c>
      <c r="B9" s="48" t="s">
        <v>280</v>
      </c>
      <c r="C9" s="64"/>
      <c r="D9" s="64"/>
      <c r="E9" s="64"/>
      <c r="F9" s="64"/>
      <c r="G9" s="64">
        <v>10000</v>
      </c>
      <c r="I9" s="50"/>
    </row>
    <row r="10" spans="1:11" ht="16.5" customHeight="1" x14ac:dyDescent="0.25">
      <c r="A10" s="48" t="s">
        <v>281</v>
      </c>
      <c r="B10" s="48" t="s">
        <v>131</v>
      </c>
      <c r="C10" s="64">
        <v>4000</v>
      </c>
      <c r="D10" s="64">
        <v>2550</v>
      </c>
      <c r="E10" s="64">
        <v>4000</v>
      </c>
      <c r="F10" s="64">
        <v>2840</v>
      </c>
      <c r="G10" s="64">
        <v>4000</v>
      </c>
      <c r="I10" s="50">
        <f t="shared" si="0"/>
        <v>0</v>
      </c>
    </row>
    <row r="11" spans="1:11" ht="16.5" customHeight="1" x14ac:dyDescent="0.25">
      <c r="A11" s="48" t="s">
        <v>282</v>
      </c>
      <c r="B11" s="48" t="s">
        <v>283</v>
      </c>
      <c r="C11" s="64">
        <v>150</v>
      </c>
      <c r="D11" s="64">
        <v>0</v>
      </c>
      <c r="E11" s="64">
        <v>150</v>
      </c>
      <c r="F11" s="64">
        <v>0</v>
      </c>
      <c r="G11" s="64">
        <v>0</v>
      </c>
      <c r="I11" s="50">
        <f t="shared" si="0"/>
        <v>-1</v>
      </c>
    </row>
    <row r="12" spans="1:11" ht="16.5" customHeight="1" x14ac:dyDescent="0.25">
      <c r="A12" s="48" t="s">
        <v>284</v>
      </c>
      <c r="B12" s="48" t="s">
        <v>285</v>
      </c>
      <c r="C12" s="64"/>
      <c r="D12" s="64"/>
      <c r="E12" s="64">
        <v>0</v>
      </c>
      <c r="F12" s="64"/>
      <c r="G12" s="64">
        <v>9000</v>
      </c>
      <c r="I12" s="50" t="e">
        <f t="shared" si="0"/>
        <v>#DIV/0!</v>
      </c>
    </row>
    <row r="13" spans="1:11" ht="16.5" customHeight="1" x14ac:dyDescent="0.25">
      <c r="A13" s="48" t="s">
        <v>286</v>
      </c>
      <c r="B13" s="48" t="s">
        <v>287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I13" s="50" t="e">
        <f t="shared" si="0"/>
        <v>#DIV/0!</v>
      </c>
    </row>
    <row r="14" spans="1:11" ht="16.5" customHeight="1" x14ac:dyDescent="0.25">
      <c r="A14" s="48" t="s">
        <v>288</v>
      </c>
      <c r="B14" s="48" t="s">
        <v>289</v>
      </c>
      <c r="C14" s="64">
        <v>3400</v>
      </c>
      <c r="D14" s="64">
        <v>3358</v>
      </c>
      <c r="E14" s="64">
        <v>3470</v>
      </c>
      <c r="F14" s="64">
        <v>2282</v>
      </c>
      <c r="G14" s="64">
        <v>3650</v>
      </c>
      <c r="I14" s="50">
        <f t="shared" si="0"/>
        <v>5.1873198847262249E-2</v>
      </c>
    </row>
    <row r="15" spans="1:11" ht="16.5" customHeight="1" x14ac:dyDescent="0.25">
      <c r="A15" s="48" t="s">
        <v>290</v>
      </c>
      <c r="B15" s="48" t="s">
        <v>291</v>
      </c>
      <c r="C15" s="64">
        <v>1200</v>
      </c>
      <c r="D15" s="64">
        <v>60</v>
      </c>
      <c r="E15" s="64">
        <v>1200</v>
      </c>
      <c r="F15" s="64">
        <v>240</v>
      </c>
      <c r="G15" s="64">
        <v>1200</v>
      </c>
      <c r="I15" s="50">
        <f t="shared" si="0"/>
        <v>0</v>
      </c>
    </row>
    <row r="16" spans="1:11" ht="16.5" customHeight="1" x14ac:dyDescent="0.25">
      <c r="A16" s="48" t="s">
        <v>292</v>
      </c>
      <c r="B16" s="48" t="s">
        <v>293</v>
      </c>
      <c r="C16" s="64">
        <v>240</v>
      </c>
      <c r="D16" s="64">
        <v>0</v>
      </c>
      <c r="E16" s="64">
        <v>240</v>
      </c>
      <c r="F16" s="64">
        <v>60</v>
      </c>
      <c r="G16" s="64">
        <v>240</v>
      </c>
      <c r="I16" s="50">
        <f t="shared" si="0"/>
        <v>0</v>
      </c>
    </row>
    <row r="17" spans="1:46" ht="16.5" customHeight="1" x14ac:dyDescent="0.25">
      <c r="A17" s="48" t="s">
        <v>294</v>
      </c>
      <c r="B17" s="48" t="s">
        <v>295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I17" s="50" t="e">
        <f t="shared" si="0"/>
        <v>#DIV/0!</v>
      </c>
      <c r="J17" s="66"/>
    </row>
    <row r="18" spans="1:46" ht="16.5" customHeight="1" x14ac:dyDescent="0.25">
      <c r="A18" s="48" t="s">
        <v>296</v>
      </c>
      <c r="B18" s="48" t="s">
        <v>297</v>
      </c>
      <c r="C18" s="64">
        <v>11000</v>
      </c>
      <c r="D18" s="64">
        <v>10815</v>
      </c>
      <c r="E18" s="64">
        <v>11220</v>
      </c>
      <c r="F18" s="64">
        <v>10815</v>
      </c>
      <c r="G18" s="64">
        <v>11220</v>
      </c>
      <c r="I18" s="50">
        <f t="shared" si="0"/>
        <v>0</v>
      </c>
    </row>
    <row r="19" spans="1:46" ht="16.5" customHeight="1" x14ac:dyDescent="0.25">
      <c r="A19" s="48" t="s">
        <v>298</v>
      </c>
      <c r="B19" s="48" t="s">
        <v>299</v>
      </c>
      <c r="C19" s="64">
        <v>2100</v>
      </c>
      <c r="D19" s="64">
        <v>1680</v>
      </c>
      <c r="E19" s="64">
        <v>2100</v>
      </c>
      <c r="F19" s="64">
        <v>600</v>
      </c>
      <c r="G19" s="64">
        <v>2100</v>
      </c>
      <c r="I19" s="50">
        <f t="shared" si="0"/>
        <v>0</v>
      </c>
    </row>
    <row r="20" spans="1:46" ht="16.5" customHeight="1" x14ac:dyDescent="0.25">
      <c r="A20" s="48" t="s">
        <v>300</v>
      </c>
      <c r="B20" s="48" t="s">
        <v>301</v>
      </c>
      <c r="C20" s="64">
        <v>420</v>
      </c>
      <c r="D20" s="64">
        <v>240</v>
      </c>
      <c r="E20" s="64">
        <v>420</v>
      </c>
      <c r="F20" s="64">
        <v>120</v>
      </c>
      <c r="G20" s="64">
        <v>420</v>
      </c>
      <c r="I20" s="50">
        <f t="shared" si="0"/>
        <v>0</v>
      </c>
    </row>
    <row r="21" spans="1:46" ht="16.5" customHeight="1" x14ac:dyDescent="0.25">
      <c r="A21" s="48" t="s">
        <v>302</v>
      </c>
      <c r="B21" s="48" t="s">
        <v>303</v>
      </c>
      <c r="C21" s="64">
        <v>500</v>
      </c>
      <c r="D21" s="64">
        <v>80</v>
      </c>
      <c r="E21" s="64">
        <v>500</v>
      </c>
      <c r="F21" s="64" t="s">
        <v>13</v>
      </c>
      <c r="G21" s="64">
        <v>500</v>
      </c>
      <c r="I21" s="50">
        <f t="shared" si="0"/>
        <v>0</v>
      </c>
    </row>
    <row r="22" spans="1:46" s="67" customFormat="1" ht="16.5" customHeight="1" thickBot="1" x14ac:dyDescent="0.3">
      <c r="A22" s="48" t="s">
        <v>304</v>
      </c>
      <c r="B22" s="48" t="s">
        <v>305</v>
      </c>
      <c r="C22" s="64">
        <v>390</v>
      </c>
      <c r="D22" s="64">
        <v>348</v>
      </c>
      <c r="E22" s="64">
        <v>454</v>
      </c>
      <c r="F22" s="64">
        <v>0</v>
      </c>
      <c r="G22" s="64">
        <v>454</v>
      </c>
      <c r="H22"/>
      <c r="I22" s="50">
        <f t="shared" si="0"/>
        <v>0</v>
      </c>
      <c r="J22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</row>
    <row r="23" spans="1:46" ht="16.5" customHeight="1" x14ac:dyDescent="0.25">
      <c r="A23" s="48" t="s">
        <v>306</v>
      </c>
      <c r="B23" s="48" t="s">
        <v>189</v>
      </c>
      <c r="C23" s="64">
        <v>485</v>
      </c>
      <c r="D23" s="64">
        <v>151</v>
      </c>
      <c r="E23" s="64">
        <v>500</v>
      </c>
      <c r="F23" s="64">
        <v>78</v>
      </c>
      <c r="G23" s="64">
        <v>500</v>
      </c>
      <c r="I23" s="50">
        <f t="shared" si="0"/>
        <v>0</v>
      </c>
      <c r="J23" s="45"/>
    </row>
    <row r="24" spans="1:46" ht="16.5" customHeight="1" x14ac:dyDescent="0.25">
      <c r="A24" s="48" t="s">
        <v>307</v>
      </c>
      <c r="B24" s="48" t="s">
        <v>308</v>
      </c>
      <c r="C24" s="64">
        <v>4238</v>
      </c>
      <c r="D24" s="64">
        <v>4238</v>
      </c>
      <c r="E24" s="64">
        <v>5119</v>
      </c>
      <c r="F24" s="64">
        <v>5119</v>
      </c>
      <c r="G24" s="64">
        <v>4635</v>
      </c>
      <c r="I24" s="50">
        <f t="shared" si="0"/>
        <v>-9.454971674155109E-2</v>
      </c>
    </row>
    <row r="25" spans="1:46" ht="16.5" customHeight="1" x14ac:dyDescent="0.25">
      <c r="A25" s="48" t="s">
        <v>309</v>
      </c>
      <c r="B25" s="48" t="s">
        <v>310</v>
      </c>
      <c r="C25" s="64">
        <v>3962</v>
      </c>
      <c r="D25" s="64">
        <v>3962</v>
      </c>
      <c r="E25" s="64">
        <v>3942</v>
      </c>
      <c r="F25" s="64">
        <v>3942</v>
      </c>
      <c r="G25" s="64">
        <v>2641</v>
      </c>
      <c r="I25" s="50">
        <f t="shared" si="0"/>
        <v>-0.33003551496702183</v>
      </c>
    </row>
    <row r="26" spans="1:46" ht="16.5" customHeight="1" x14ac:dyDescent="0.25">
      <c r="A26" s="48" t="s">
        <v>311</v>
      </c>
      <c r="B26" s="48" t="s">
        <v>312</v>
      </c>
      <c r="C26" s="64">
        <v>607716</v>
      </c>
      <c r="D26" s="64">
        <v>500204</v>
      </c>
      <c r="E26" s="64">
        <v>415176</v>
      </c>
      <c r="F26" s="64">
        <v>0</v>
      </c>
      <c r="G26" s="64">
        <v>418889</v>
      </c>
      <c r="I26" s="50">
        <f t="shared" si="0"/>
        <v>8.9431951750582883E-3</v>
      </c>
    </row>
    <row r="27" spans="1:46" ht="16.5" customHeight="1" thickBot="1" x14ac:dyDescent="0.3">
      <c r="A27" s="68" t="s">
        <v>208</v>
      </c>
      <c r="B27" s="68"/>
      <c r="C27" s="69">
        <f>SUM(C3:C26)</f>
        <v>678961</v>
      </c>
      <c r="D27" s="69">
        <f>SUM(D3:D26)</f>
        <v>567676</v>
      </c>
      <c r="E27" s="69">
        <f>SUM(E3:E26)</f>
        <v>503936</v>
      </c>
      <c r="F27" s="70">
        <f>SUM(F3:F26)</f>
        <v>81057</v>
      </c>
      <c r="G27" s="69">
        <f>SUM(G3:G26)</f>
        <v>528022</v>
      </c>
      <c r="I27" s="50">
        <f t="shared" si="0"/>
        <v>4.7795751841503684E-2</v>
      </c>
    </row>
    <row r="28" spans="1:46" ht="16.5" customHeight="1" x14ac:dyDescent="0.25">
      <c r="A28" s="44" t="s">
        <v>209</v>
      </c>
      <c r="B28" s="57"/>
      <c r="C28" s="62"/>
      <c r="D28" s="62"/>
      <c r="E28" s="62"/>
      <c r="F28" s="62"/>
      <c r="G28" s="62"/>
      <c r="H28" s="45"/>
      <c r="I28" s="50" t="str">
        <f>IF(G28=0,"",(G28-E28)/E28)</f>
        <v/>
      </c>
    </row>
    <row r="29" spans="1:46" ht="16.5" customHeight="1" x14ac:dyDescent="0.25">
      <c r="A29" s="48" t="s">
        <v>313</v>
      </c>
      <c r="B29" s="48" t="s">
        <v>314</v>
      </c>
      <c r="C29" s="71"/>
      <c r="D29" s="71"/>
      <c r="E29" s="71"/>
      <c r="F29" s="72"/>
      <c r="G29" s="71"/>
      <c r="I29" s="50" t="str">
        <f>IF(G29=0,"",(G29-E29)/E29)</f>
        <v/>
      </c>
    </row>
    <row r="30" spans="1:46" ht="16.5" customHeight="1" x14ac:dyDescent="0.25">
      <c r="A30" s="48" t="s">
        <v>315</v>
      </c>
      <c r="B30" s="48" t="s">
        <v>316</v>
      </c>
      <c r="C30" s="64">
        <v>40</v>
      </c>
      <c r="D30" s="64">
        <v>0</v>
      </c>
      <c r="E30" s="64">
        <v>40</v>
      </c>
      <c r="F30" s="64">
        <v>0</v>
      </c>
      <c r="G30" s="64">
        <v>40</v>
      </c>
      <c r="I30" s="50">
        <f t="shared" ref="I30:I38" si="1">(G30-E30)/E30</f>
        <v>0</v>
      </c>
    </row>
    <row r="31" spans="1:46" ht="16.5" customHeight="1" x14ac:dyDescent="0.25">
      <c r="A31" s="48" t="s">
        <v>317</v>
      </c>
      <c r="B31" s="48" t="s">
        <v>318</v>
      </c>
      <c r="C31" s="64">
        <v>421871</v>
      </c>
      <c r="D31" s="64">
        <v>419826</v>
      </c>
      <c r="E31" s="64">
        <v>415176</v>
      </c>
      <c r="F31" s="64">
        <v>416850</v>
      </c>
      <c r="G31" s="64">
        <v>418889</v>
      </c>
      <c r="I31" s="50">
        <f t="shared" si="1"/>
        <v>8.9431951750582883E-3</v>
      </c>
    </row>
    <row r="32" spans="1:46" ht="16.5" customHeight="1" x14ac:dyDescent="0.25">
      <c r="A32" s="48" t="s">
        <v>319</v>
      </c>
      <c r="B32" s="48" t="s">
        <v>320</v>
      </c>
      <c r="C32" s="64">
        <v>18500</v>
      </c>
      <c r="D32" s="64">
        <v>19070</v>
      </c>
      <c r="E32" s="64">
        <v>19000</v>
      </c>
      <c r="F32" s="64">
        <v>18535</v>
      </c>
      <c r="G32" s="64">
        <v>19000</v>
      </c>
      <c r="I32" s="50">
        <f t="shared" si="1"/>
        <v>0</v>
      </c>
    </row>
    <row r="33" spans="1:46" ht="16.5" customHeight="1" x14ac:dyDescent="0.25">
      <c r="A33" s="48" t="s">
        <v>321</v>
      </c>
      <c r="B33" s="48" t="s">
        <v>322</v>
      </c>
      <c r="C33" s="64">
        <v>500</v>
      </c>
      <c r="D33" s="64">
        <v>800</v>
      </c>
      <c r="E33" s="64">
        <v>500</v>
      </c>
      <c r="F33" s="64">
        <v>200</v>
      </c>
      <c r="G33" s="64">
        <v>500</v>
      </c>
      <c r="I33" s="50">
        <f t="shared" si="1"/>
        <v>0</v>
      </c>
    </row>
    <row r="34" spans="1:46" ht="16.5" customHeight="1" x14ac:dyDescent="0.25">
      <c r="A34" s="48" t="s">
        <v>323</v>
      </c>
      <c r="B34" s="48" t="s">
        <v>324</v>
      </c>
      <c r="C34" s="64">
        <v>1095</v>
      </c>
      <c r="D34" s="64">
        <v>2595</v>
      </c>
      <c r="E34" s="64">
        <v>1132</v>
      </c>
      <c r="F34" s="64">
        <v>1132</v>
      </c>
      <c r="G34" s="64">
        <v>1140</v>
      </c>
      <c r="I34" s="50">
        <f t="shared" si="1"/>
        <v>7.0671378091872791E-3</v>
      </c>
    </row>
    <row r="35" spans="1:46" x14ac:dyDescent="0.25">
      <c r="A35" s="48" t="s">
        <v>325</v>
      </c>
      <c r="B35" s="48" t="s">
        <v>217</v>
      </c>
      <c r="C35" s="64">
        <v>500</v>
      </c>
      <c r="D35" s="64">
        <v>11220</v>
      </c>
      <c r="E35" s="64">
        <v>700</v>
      </c>
      <c r="F35" s="64">
        <v>16629</v>
      </c>
      <c r="G35" s="64">
        <v>700</v>
      </c>
      <c r="I35" s="50">
        <f t="shared" si="1"/>
        <v>0</v>
      </c>
    </row>
    <row r="36" spans="1:46" s="67" customFormat="1" ht="16.5" customHeight="1" thickBot="1" x14ac:dyDescent="0.3">
      <c r="A36" s="48" t="s">
        <v>326</v>
      </c>
      <c r="B36" s="48" t="s">
        <v>327</v>
      </c>
      <c r="C36" s="64">
        <v>2000</v>
      </c>
      <c r="D36" s="64">
        <v>2855</v>
      </c>
      <c r="E36" s="64">
        <v>2000</v>
      </c>
      <c r="F36" s="64">
        <v>5927</v>
      </c>
      <c r="G36" s="64">
        <v>2000</v>
      </c>
      <c r="H36"/>
      <c r="I36" s="50">
        <f t="shared" si="1"/>
        <v>0</v>
      </c>
      <c r="J36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</row>
    <row r="37" spans="1:46" ht="12" customHeight="1" x14ac:dyDescent="0.25">
      <c r="A37" s="48" t="s">
        <v>328</v>
      </c>
      <c r="B37" s="48" t="s">
        <v>329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I37" s="50" t="e">
        <f t="shared" si="1"/>
        <v>#DIV/0!</v>
      </c>
      <c r="J37" s="45"/>
    </row>
    <row r="38" spans="1:46" s="73" customFormat="1" ht="15.75" thickBot="1" x14ac:dyDescent="0.3">
      <c r="A38" s="48" t="s">
        <v>330</v>
      </c>
      <c r="B38" s="48" t="s">
        <v>331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/>
      <c r="I38" s="50" t="e">
        <f t="shared" si="1"/>
        <v>#DIV/0!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ht="12" customHeight="1" x14ac:dyDescent="0.25">
      <c r="A39" s="48" t="s">
        <v>332</v>
      </c>
      <c r="B39" s="48" t="s">
        <v>333</v>
      </c>
      <c r="C39" s="64"/>
      <c r="D39" s="64"/>
      <c r="E39" s="64"/>
      <c r="F39" s="64"/>
      <c r="G39" s="64">
        <v>10000</v>
      </c>
      <c r="I39" s="50" t="e">
        <f t="shared" ref="I39:I44" si="2">(G40-E40)/E40</f>
        <v>#DIV/0!</v>
      </c>
    </row>
    <row r="40" spans="1:46" s="73" customFormat="1" ht="15.75" thickBot="1" x14ac:dyDescent="0.3">
      <c r="A40" s="48" t="s">
        <v>334</v>
      </c>
      <c r="B40" s="48" t="s">
        <v>335</v>
      </c>
      <c r="C40" s="64"/>
      <c r="D40" s="64"/>
      <c r="E40" s="64"/>
      <c r="F40" s="64">
        <v>879</v>
      </c>
      <c r="G40" s="64"/>
      <c r="H40"/>
      <c r="I40" s="50">
        <f t="shared" si="2"/>
        <v>0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ht="12" customHeight="1" x14ac:dyDescent="0.25">
      <c r="A41" s="48" t="s">
        <v>336</v>
      </c>
      <c r="B41" s="48" t="s">
        <v>337</v>
      </c>
      <c r="C41" s="64">
        <v>100</v>
      </c>
      <c r="D41" s="64">
        <v>0</v>
      </c>
      <c r="E41" s="64">
        <v>100</v>
      </c>
      <c r="F41" s="64">
        <v>0</v>
      </c>
      <c r="G41" s="64">
        <v>100</v>
      </c>
      <c r="I41" s="50">
        <f t="shared" si="2"/>
        <v>0</v>
      </c>
    </row>
    <row r="42" spans="1:46" x14ac:dyDescent="0.25">
      <c r="A42" s="48" t="s">
        <v>338</v>
      </c>
      <c r="B42" s="48" t="s">
        <v>339</v>
      </c>
      <c r="C42" s="64">
        <v>16916</v>
      </c>
      <c r="D42" s="64">
        <v>16916</v>
      </c>
      <c r="E42" s="64">
        <v>16916</v>
      </c>
      <c r="F42" s="64">
        <v>16916</v>
      </c>
      <c r="G42" s="64">
        <v>16916</v>
      </c>
      <c r="I42" s="50">
        <f t="shared" si="2"/>
        <v>0</v>
      </c>
    </row>
    <row r="43" spans="1:46" ht="12" customHeight="1" x14ac:dyDescent="0.25">
      <c r="A43" s="48" t="s">
        <v>340</v>
      </c>
      <c r="B43" s="48" t="s">
        <v>341</v>
      </c>
      <c r="C43" s="49">
        <v>18600</v>
      </c>
      <c r="D43" s="49">
        <v>40971</v>
      </c>
      <c r="E43" s="49">
        <v>20000</v>
      </c>
      <c r="F43" s="64">
        <v>15066</v>
      </c>
      <c r="G43" s="49">
        <v>20000</v>
      </c>
      <c r="I43" s="50" t="e">
        <f t="shared" si="2"/>
        <v>#DIV/0!</v>
      </c>
    </row>
    <row r="44" spans="1:46" x14ac:dyDescent="0.25">
      <c r="A44" s="48" t="s">
        <v>342</v>
      </c>
      <c r="B44" s="48" t="s">
        <v>343</v>
      </c>
      <c r="C44" s="71">
        <v>185845</v>
      </c>
      <c r="D44" s="71">
        <v>0</v>
      </c>
      <c r="E44" s="71">
        <v>0</v>
      </c>
      <c r="F44" s="72"/>
      <c r="G44" s="71">
        <v>0</v>
      </c>
      <c r="H44" s="45"/>
      <c r="I44" s="50">
        <f t="shared" si="2"/>
        <v>2.8852057767198527E-2</v>
      </c>
    </row>
    <row r="45" spans="1:46" ht="12" customHeight="1" x14ac:dyDescent="0.25">
      <c r="A45" s="54" t="s">
        <v>252</v>
      </c>
      <c r="B45" s="54"/>
      <c r="C45" s="74">
        <f>SUM(C29:C44)</f>
        <v>665967</v>
      </c>
      <c r="D45" s="74">
        <f>SUM(D29:D44)</f>
        <v>514253</v>
      </c>
      <c r="E45" s="74">
        <f>SUM(E29:E44)</f>
        <v>475564</v>
      </c>
      <c r="F45" s="75">
        <f>SUM(F29:F43)</f>
        <v>492134</v>
      </c>
      <c r="G45" s="74">
        <f>SUM(G29:G44)</f>
        <v>489285</v>
      </c>
      <c r="I45" s="50" t="s">
        <v>13</v>
      </c>
    </row>
    <row r="46" spans="1:46" x14ac:dyDescent="0.25">
      <c r="A46" s="57"/>
      <c r="B46" s="57"/>
      <c r="C46" s="62"/>
      <c r="D46" s="62"/>
      <c r="E46" s="62"/>
      <c r="F46" s="62"/>
      <c r="G46" s="62"/>
      <c r="I46" s="50">
        <f>(G47-E47)/E47</f>
        <v>1.7054756250873027</v>
      </c>
    </row>
    <row r="47" spans="1:46" ht="12" customHeight="1" x14ac:dyDescent="0.25">
      <c r="A47" s="48"/>
      <c r="B47" s="48" t="s">
        <v>253</v>
      </c>
      <c r="C47" s="64">
        <v>0</v>
      </c>
      <c r="D47" s="64">
        <v>0</v>
      </c>
      <c r="E47" s="64">
        <v>14318</v>
      </c>
      <c r="F47" s="64">
        <v>0</v>
      </c>
      <c r="G47" s="64">
        <v>38737</v>
      </c>
      <c r="I47" s="50" t="s">
        <v>13</v>
      </c>
    </row>
    <row r="48" spans="1:46" x14ac:dyDescent="0.25">
      <c r="A48" s="57"/>
      <c r="B48" s="57"/>
      <c r="C48" s="76"/>
      <c r="D48" s="76"/>
      <c r="E48" s="76"/>
      <c r="F48" s="76"/>
      <c r="G48" s="76"/>
      <c r="I48" s="50">
        <f>(G49-E49)/E49</f>
        <v>-1</v>
      </c>
    </row>
    <row r="49" spans="1:9" ht="12" customHeight="1" x14ac:dyDescent="0.25">
      <c r="A49" s="48" t="s">
        <v>313</v>
      </c>
      <c r="B49" s="48" t="s">
        <v>255</v>
      </c>
      <c r="C49" s="64">
        <f>C27-C45-C47</f>
        <v>12994</v>
      </c>
      <c r="D49" s="64">
        <f>D27-D45-D47</f>
        <v>53423</v>
      </c>
      <c r="E49" s="64">
        <f>E27-E45-E47</f>
        <v>14054</v>
      </c>
      <c r="F49" s="64">
        <v>0</v>
      </c>
      <c r="G49" s="64">
        <f>G27-G45-G47</f>
        <v>0</v>
      </c>
      <c r="I49" s="50" t="s">
        <v>13</v>
      </c>
    </row>
    <row r="50" spans="1:9" x14ac:dyDescent="0.25">
      <c r="A50" s="57"/>
      <c r="B50" s="57"/>
      <c r="C50" s="62"/>
      <c r="D50" s="62"/>
      <c r="E50" s="62"/>
      <c r="F50" s="62"/>
      <c r="G50" s="62"/>
      <c r="I50" s="50">
        <f>IF(G51=0,"",(G51-E51)/E51)</f>
        <v>4.7795751841503684E-2</v>
      </c>
    </row>
    <row r="51" spans="1:9" ht="10.5" customHeight="1" x14ac:dyDescent="0.25">
      <c r="A51" s="57"/>
      <c r="B51" s="57" t="s">
        <v>256</v>
      </c>
      <c r="C51" s="58">
        <f>SUM(C45+C47+C49)</f>
        <v>678961</v>
      </c>
      <c r="D51" s="58">
        <f>SUM(D45+D47+D49)</f>
        <v>567676</v>
      </c>
      <c r="E51" s="58">
        <f>SUM(E45+E47+E49)</f>
        <v>503936</v>
      </c>
      <c r="F51" s="58">
        <f>SUM(F45+F47+F49)</f>
        <v>492134</v>
      </c>
      <c r="G51" s="58">
        <f>SUM(G45+G47+G49)</f>
        <v>528022</v>
      </c>
      <c r="I51" s="51"/>
    </row>
    <row r="52" spans="1:9" x14ac:dyDescent="0.25">
      <c r="A52" s="57"/>
      <c r="B52" s="57"/>
      <c r="C52" s="62"/>
      <c r="D52" s="62"/>
      <c r="E52" s="62"/>
      <c r="F52" s="58"/>
      <c r="G52" s="62"/>
      <c r="I52" s="51"/>
    </row>
    <row r="53" spans="1:9" ht="12" customHeight="1" x14ac:dyDescent="0.25">
      <c r="A53" s="57"/>
      <c r="B53" s="57" t="s">
        <v>257</v>
      </c>
      <c r="C53" s="58">
        <f>SUM(C51-C27)</f>
        <v>0</v>
      </c>
      <c r="D53" s="58">
        <f>SUM(D51-D27)</f>
        <v>0</v>
      </c>
      <c r="E53" s="58">
        <f>SUM(E51-E27)</f>
        <v>0</v>
      </c>
      <c r="F53" s="58"/>
      <c r="G53" s="58">
        <f>SUM(G51-G27)</f>
        <v>0</v>
      </c>
      <c r="I53" s="51"/>
    </row>
    <row r="54" spans="1:9" x14ac:dyDescent="0.25">
      <c r="A54" s="57"/>
      <c r="B54" s="57"/>
      <c r="C54" s="62"/>
      <c r="D54" s="62"/>
      <c r="E54" s="62"/>
      <c r="F54" s="62"/>
      <c r="G54" s="62"/>
      <c r="I54" s="51"/>
    </row>
    <row r="55" spans="1:9" ht="12" customHeight="1" x14ac:dyDescent="0.25">
      <c r="A55" s="57"/>
      <c r="B55" s="57" t="s">
        <v>258</v>
      </c>
      <c r="C55" s="58">
        <f>SUM(C45+C49)</f>
        <v>678961</v>
      </c>
      <c r="D55" s="58">
        <f>SUM(D45+D49)</f>
        <v>567676</v>
      </c>
      <c r="E55" s="58">
        <f>SUM(E45+E49)</f>
        <v>489618</v>
      </c>
      <c r="F55" s="58">
        <f>SUM(F45+F49)</f>
        <v>492134</v>
      </c>
      <c r="G55" s="58">
        <f>SUM(G45+G49)</f>
        <v>489285</v>
      </c>
      <c r="I55" s="51"/>
    </row>
    <row r="56" spans="1:9" x14ac:dyDescent="0.25">
      <c r="A56" s="57"/>
      <c r="B56" s="57"/>
      <c r="C56" s="58"/>
      <c r="D56" s="58"/>
      <c r="E56" s="58"/>
      <c r="F56" s="58"/>
      <c r="G56" s="58"/>
      <c r="I56" s="51"/>
    </row>
    <row r="57" spans="1:9" ht="12" customHeight="1" x14ac:dyDescent="0.25">
      <c r="A57" s="57"/>
      <c r="B57" s="57" t="s">
        <v>259</v>
      </c>
      <c r="C57" s="58">
        <f>SUM(-C27)</f>
        <v>-678961</v>
      </c>
      <c r="D57" s="58">
        <f>SUM(-D27)</f>
        <v>-567676</v>
      </c>
      <c r="E57" s="58">
        <f>SUM(-E27)</f>
        <v>-503936</v>
      </c>
      <c r="F57" s="58">
        <f>SUM(-F27)</f>
        <v>-81057</v>
      </c>
      <c r="G57" s="58">
        <f>SUM(-G27)</f>
        <v>-528022</v>
      </c>
      <c r="I57" s="51"/>
    </row>
    <row r="58" spans="1:9" x14ac:dyDescent="0.25">
      <c r="A58" s="57"/>
      <c r="B58" s="57"/>
      <c r="C58" s="58"/>
      <c r="D58" s="58"/>
      <c r="E58" s="58"/>
      <c r="F58" s="58"/>
      <c r="G58" s="58"/>
      <c r="I58" s="51"/>
    </row>
    <row r="59" spans="1:9" x14ac:dyDescent="0.25">
      <c r="A59" s="57"/>
      <c r="B59" s="57" t="s">
        <v>260</v>
      </c>
      <c r="C59" s="58">
        <f>SUM(C55:C57)</f>
        <v>0</v>
      </c>
      <c r="D59" s="58">
        <f>SUM(D55:D57)</f>
        <v>0</v>
      </c>
      <c r="E59" s="58">
        <f>SUM(E55:E57)</f>
        <v>-14318</v>
      </c>
      <c r="F59" s="58">
        <f>SUM(F55:F57)</f>
        <v>411077</v>
      </c>
      <c r="G59" s="58">
        <f>SUM(G55:G57)</f>
        <v>-38737</v>
      </c>
      <c r="I59" s="51"/>
    </row>
    <row r="60" spans="1:9" ht="12" customHeight="1" x14ac:dyDescent="0.25">
      <c r="A60" s="57"/>
      <c r="B60" s="57"/>
      <c r="C60" s="62"/>
      <c r="D60" s="62"/>
      <c r="E60" s="62"/>
      <c r="F60" s="58"/>
      <c r="G60" s="62"/>
      <c r="I60" s="51"/>
    </row>
    <row r="61" spans="1:9" x14ac:dyDescent="0.25">
      <c r="A61" s="57"/>
      <c r="B61" s="57" t="s">
        <v>261</v>
      </c>
      <c r="C61" s="76">
        <v>90599.07</v>
      </c>
      <c r="D61" s="76">
        <v>90599.07</v>
      </c>
      <c r="E61" s="76">
        <v>90599.07</v>
      </c>
      <c r="F61" s="62"/>
      <c r="G61" s="76">
        <v>90599.07</v>
      </c>
      <c r="I61" s="51"/>
    </row>
    <row r="62" spans="1:9" x14ac:dyDescent="0.25">
      <c r="A62" s="57"/>
      <c r="B62" s="57"/>
      <c r="C62" s="77"/>
      <c r="D62" s="77"/>
      <c r="E62" s="77"/>
      <c r="F62" s="62"/>
      <c r="G62" s="77"/>
      <c r="I62" s="51"/>
    </row>
    <row r="63" spans="1:9" x14ac:dyDescent="0.25">
      <c r="A63" s="57"/>
      <c r="B63" s="57" t="s">
        <v>344</v>
      </c>
      <c r="C63" s="76">
        <f>SUM(C59:C61)</f>
        <v>90599.07</v>
      </c>
      <c r="D63" s="76">
        <f>SUM(D59:D61)</f>
        <v>90599.07</v>
      </c>
      <c r="E63" s="76">
        <f>SUM(E59:E61)</f>
        <v>76281.070000000007</v>
      </c>
      <c r="F63" s="62"/>
      <c r="G63" s="76">
        <f>SUM(G59:G61)</f>
        <v>51862.070000000007</v>
      </c>
      <c r="I63" s="51"/>
    </row>
    <row r="64" spans="1:9" x14ac:dyDescent="0.25">
      <c r="A64" s="57"/>
      <c r="B64" s="57"/>
      <c r="C64" s="62"/>
      <c r="D64" s="62"/>
      <c r="E64" s="62"/>
      <c r="F64" s="62"/>
      <c r="G64" s="62"/>
      <c r="I64" s="51"/>
    </row>
    <row r="65" spans="1:9" x14ac:dyDescent="0.25">
      <c r="A65" s="57"/>
      <c r="B65" s="59" t="s">
        <v>263</v>
      </c>
      <c r="C65" s="62"/>
      <c r="D65" s="62"/>
      <c r="E65" s="62"/>
      <c r="F65" s="62"/>
      <c r="G65" s="62"/>
      <c r="I65" s="51"/>
    </row>
    <row r="66" spans="1:9" x14ac:dyDescent="0.25">
      <c r="A66" s="57"/>
      <c r="B66" s="57"/>
      <c r="C66" s="62"/>
      <c r="D66" s="62"/>
      <c r="E66" s="62"/>
      <c r="F66" s="62"/>
      <c r="G66" s="62"/>
      <c r="I66" s="51"/>
    </row>
    <row r="67" spans="1:9" x14ac:dyDescent="0.25">
      <c r="A67" s="57"/>
      <c r="B67" s="57" t="s">
        <v>265</v>
      </c>
      <c r="C67" s="62"/>
      <c r="D67" s="62"/>
      <c r="E67" s="62"/>
      <c r="F67" s="62"/>
      <c r="G67" s="62"/>
      <c r="I67" s="51"/>
    </row>
    <row r="68" spans="1:9" x14ac:dyDescent="0.25">
      <c r="A68" s="57"/>
      <c r="B68" s="57" t="s">
        <v>345</v>
      </c>
      <c r="C68" s="62"/>
      <c r="D68" s="62"/>
      <c r="E68" s="62"/>
      <c r="F68" s="62"/>
      <c r="G68" s="62"/>
      <c r="I68" s="51"/>
    </row>
    <row r="69" spans="1:9" x14ac:dyDescent="0.25">
      <c r="A69" s="57"/>
      <c r="B69" s="57"/>
      <c r="C69" s="62"/>
      <c r="D69" s="62"/>
      <c r="E69" s="62"/>
      <c r="F69" s="62"/>
      <c r="G69" s="62"/>
      <c r="I69" s="51"/>
    </row>
    <row r="70" spans="1:9" x14ac:dyDescent="0.25">
      <c r="A70" s="57"/>
      <c r="B70" s="57" t="s">
        <v>267</v>
      </c>
      <c r="C70" s="62"/>
      <c r="D70" s="62"/>
      <c r="E70" s="62"/>
      <c r="F70" s="62"/>
      <c r="G70" s="62"/>
      <c r="I70" s="51"/>
    </row>
    <row r="71" spans="1:9" x14ac:dyDescent="0.25">
      <c r="I71" s="51"/>
    </row>
    <row r="72" spans="1:9" x14ac:dyDescent="0.25">
      <c r="I72" s="51"/>
    </row>
    <row r="73" spans="1:9" x14ac:dyDescent="0.25">
      <c r="I73" s="51"/>
    </row>
    <row r="74" spans="1:9" x14ac:dyDescent="0.25">
      <c r="I74" s="51"/>
    </row>
    <row r="75" spans="1:9" x14ac:dyDescent="0.25">
      <c r="I75" s="51"/>
    </row>
    <row r="76" spans="1:9" x14ac:dyDescent="0.25">
      <c r="I76" s="51"/>
    </row>
    <row r="77" spans="1:9" x14ac:dyDescent="0.25">
      <c r="I77" s="51"/>
    </row>
    <row r="78" spans="1:9" x14ac:dyDescent="0.25">
      <c r="I78" s="51"/>
    </row>
    <row r="79" spans="1:9" x14ac:dyDescent="0.25">
      <c r="I79" s="51"/>
    </row>
    <row r="80" spans="1:9" x14ac:dyDescent="0.25">
      <c r="I80" s="51"/>
    </row>
    <row r="81" spans="9:9" x14ac:dyDescent="0.25">
      <c r="I81" s="51"/>
    </row>
    <row r="82" spans="9:9" x14ac:dyDescent="0.25">
      <c r="I82" s="51"/>
    </row>
    <row r="83" spans="9:9" x14ac:dyDescent="0.25">
      <c r="I83" s="51"/>
    </row>
    <row r="84" spans="9:9" x14ac:dyDescent="0.25">
      <c r="I84" s="51"/>
    </row>
    <row r="85" spans="9:9" x14ac:dyDescent="0.25">
      <c r="I85" s="51"/>
    </row>
    <row r="86" spans="9:9" x14ac:dyDescent="0.25">
      <c r="I86" s="51"/>
    </row>
    <row r="87" spans="9:9" x14ac:dyDescent="0.25">
      <c r="I87" s="51"/>
    </row>
    <row r="88" spans="9:9" x14ac:dyDescent="0.25">
      <c r="I88" s="51"/>
    </row>
    <row r="89" spans="9:9" x14ac:dyDescent="0.25">
      <c r="I89" s="51"/>
    </row>
    <row r="90" spans="9:9" x14ac:dyDescent="0.25">
      <c r="I90" s="51"/>
    </row>
    <row r="91" spans="9:9" x14ac:dyDescent="0.25">
      <c r="I91" s="51"/>
    </row>
    <row r="92" spans="9:9" x14ac:dyDescent="0.25">
      <c r="I92" s="51"/>
    </row>
    <row r="93" spans="9:9" x14ac:dyDescent="0.25">
      <c r="I93" s="51"/>
    </row>
  </sheetData>
  <pageMargins left="0.25" right="0.25" top="0.75" bottom="0.25" header="0.30000000000000004" footer="0.25"/>
  <pageSetup paperSize="0" fitToHeight="0" orientation="landscape" horizontalDpi="0" verticalDpi="0" copies="0"/>
  <headerFooter>
    <oddHeader xml:space="preserve">&amp;CB Fund: Town Outside of Village
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D9D9D-B25B-40CC-B72A-6042A020DCC8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C1B3-396F-498B-B5FA-A9D2DE66D0E1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C4F6F-1BB9-4731-95BF-A9B50BBBA8AE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7A3D-6F99-4CAC-9EFB-F4E6A0B0B46E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73E5-6E06-4B47-984A-B115D911ADE3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CEDD-100D-46B4-8C6A-2B83E49DA95B}">
  <dimension ref="A1:K60"/>
  <sheetViews>
    <sheetView workbookViewId="0">
      <selection activeCell="J2" sqref="J2"/>
    </sheetView>
  </sheetViews>
  <sheetFormatPr defaultRowHeight="14.25" x14ac:dyDescent="0.2"/>
  <cols>
    <col min="1" max="1" width="12.7109375" style="89" customWidth="1"/>
    <col min="2" max="2" width="57.7109375" style="57" customWidth="1"/>
    <col min="3" max="7" width="14.7109375" style="90" customWidth="1"/>
    <col min="8" max="8" width="2.7109375" style="57" customWidth="1"/>
    <col min="9" max="9" width="8.7109375" style="57" customWidth="1"/>
    <col min="10" max="11" width="9.85546875" style="57" bestFit="1" customWidth="1"/>
    <col min="12" max="12" width="9.140625" style="57" customWidth="1"/>
    <col min="13" max="16384" width="9.140625" style="57"/>
  </cols>
  <sheetData>
    <row r="1" spans="1:11" customFormat="1" ht="45" x14ac:dyDescent="0.25">
      <c r="A1" s="79" t="s">
        <v>29</v>
      </c>
      <c r="B1" s="41" t="s">
        <v>30</v>
      </c>
      <c r="C1" s="42" t="s">
        <v>31</v>
      </c>
      <c r="D1" s="42" t="s">
        <v>32</v>
      </c>
      <c r="E1" s="42" t="s">
        <v>33</v>
      </c>
      <c r="F1" s="42" t="s">
        <v>34</v>
      </c>
      <c r="G1" s="42">
        <v>2025</v>
      </c>
      <c r="I1" s="43" t="s">
        <v>35</v>
      </c>
    </row>
    <row r="2" spans="1:11" ht="16.5" customHeight="1" x14ac:dyDescent="0.25">
      <c r="A2" s="80" t="s">
        <v>5</v>
      </c>
      <c r="B2" s="44"/>
      <c r="C2" s="60"/>
      <c r="D2" s="60"/>
      <c r="E2" s="60"/>
      <c r="F2" s="62"/>
      <c r="G2" s="60"/>
      <c r="H2" s="44"/>
      <c r="I2"/>
    </row>
    <row r="3" spans="1:11" ht="16.5" customHeight="1" x14ac:dyDescent="0.25">
      <c r="A3" s="81" t="s">
        <v>346</v>
      </c>
      <c r="B3" s="48" t="s">
        <v>347</v>
      </c>
      <c r="C3" s="82">
        <v>0</v>
      </c>
      <c r="D3" s="82">
        <v>0</v>
      </c>
      <c r="E3" s="82">
        <v>0</v>
      </c>
      <c r="F3" s="64">
        <v>0</v>
      </c>
      <c r="G3" s="82">
        <v>0</v>
      </c>
      <c r="H3" s="83"/>
      <c r="I3" s="50" t="str">
        <f>IF(G3=0,"",(G3-E3)/E3)</f>
        <v/>
      </c>
    </row>
    <row r="4" spans="1:11" ht="16.5" customHeight="1" x14ac:dyDescent="0.25">
      <c r="A4" s="81" t="s">
        <v>348</v>
      </c>
      <c r="B4" s="48" t="s">
        <v>349</v>
      </c>
      <c r="C4" s="82">
        <v>45000</v>
      </c>
      <c r="D4" s="82">
        <v>2290</v>
      </c>
      <c r="E4" s="82">
        <v>45000</v>
      </c>
      <c r="F4" s="64">
        <v>9952</v>
      </c>
      <c r="G4" s="82">
        <v>45000</v>
      </c>
      <c r="H4" s="83"/>
      <c r="I4" s="50">
        <f t="shared" ref="I4:I22" si="0">(G4-E4)/E4</f>
        <v>0</v>
      </c>
    </row>
    <row r="5" spans="1:11" ht="16.5" customHeight="1" x14ac:dyDescent="0.25">
      <c r="A5" s="81" t="s">
        <v>350</v>
      </c>
      <c r="B5" s="48" t="s">
        <v>351</v>
      </c>
      <c r="C5" s="82">
        <v>0</v>
      </c>
      <c r="D5" s="82">
        <v>0</v>
      </c>
      <c r="E5" s="82">
        <v>0</v>
      </c>
      <c r="F5" s="64">
        <v>5814</v>
      </c>
      <c r="G5" s="82">
        <v>0</v>
      </c>
      <c r="H5" s="83"/>
      <c r="I5" s="50" t="e">
        <f t="shared" si="0"/>
        <v>#DIV/0!</v>
      </c>
    </row>
    <row r="6" spans="1:11" ht="16.5" customHeight="1" x14ac:dyDescent="0.25">
      <c r="A6" s="81" t="s">
        <v>352</v>
      </c>
      <c r="B6" s="48" t="s">
        <v>353</v>
      </c>
      <c r="C6" s="82">
        <v>15835</v>
      </c>
      <c r="D6" s="82">
        <v>14286</v>
      </c>
      <c r="E6" s="82">
        <v>16627</v>
      </c>
      <c r="F6" s="64">
        <v>16991</v>
      </c>
      <c r="G6" s="82">
        <v>17500</v>
      </c>
      <c r="H6" s="83"/>
      <c r="I6" s="50">
        <f t="shared" si="0"/>
        <v>5.2504961809105674E-2</v>
      </c>
    </row>
    <row r="7" spans="1:11" ht="16.5" customHeight="1" x14ac:dyDescent="0.25">
      <c r="A7" s="81" t="s">
        <v>354</v>
      </c>
      <c r="B7" s="48" t="s">
        <v>355</v>
      </c>
      <c r="C7" s="82">
        <v>18000</v>
      </c>
      <c r="D7" s="82">
        <v>954</v>
      </c>
      <c r="E7" s="82">
        <v>18000</v>
      </c>
      <c r="F7" s="64">
        <v>80</v>
      </c>
      <c r="G7" s="82">
        <v>18000</v>
      </c>
      <c r="H7" s="83"/>
      <c r="I7" s="50">
        <f t="shared" si="0"/>
        <v>0</v>
      </c>
    </row>
    <row r="8" spans="1:11" ht="16.5" customHeight="1" x14ac:dyDescent="0.25">
      <c r="A8" s="81" t="s">
        <v>356</v>
      </c>
      <c r="B8" s="48" t="s">
        <v>357</v>
      </c>
      <c r="C8" s="82">
        <v>0</v>
      </c>
      <c r="D8" s="82">
        <v>0</v>
      </c>
      <c r="E8" s="82">
        <v>0</v>
      </c>
      <c r="F8" s="64">
        <v>0</v>
      </c>
      <c r="G8" s="82">
        <v>0</v>
      </c>
      <c r="H8" s="83"/>
      <c r="I8" s="50" t="e">
        <f t="shared" si="0"/>
        <v>#DIV/0!</v>
      </c>
    </row>
    <row r="9" spans="1:11" ht="16.5" customHeight="1" x14ac:dyDescent="0.25">
      <c r="A9" s="81" t="s">
        <v>358</v>
      </c>
      <c r="B9" s="48" t="s">
        <v>359</v>
      </c>
      <c r="C9" s="82">
        <v>25000</v>
      </c>
      <c r="D9" s="82">
        <v>0</v>
      </c>
      <c r="E9" s="82">
        <v>25000</v>
      </c>
      <c r="F9" s="64">
        <v>344</v>
      </c>
      <c r="G9" s="82">
        <v>25000</v>
      </c>
      <c r="H9" s="83"/>
      <c r="I9" s="50">
        <f t="shared" si="0"/>
        <v>0</v>
      </c>
      <c r="K9" s="58"/>
    </row>
    <row r="10" spans="1:11" ht="16.5" customHeight="1" x14ac:dyDescent="0.25">
      <c r="A10" s="81" t="s">
        <v>360</v>
      </c>
      <c r="B10" s="48" t="s">
        <v>361</v>
      </c>
      <c r="C10" s="82">
        <v>0</v>
      </c>
      <c r="D10" s="82">
        <v>850</v>
      </c>
      <c r="E10" s="82">
        <v>0</v>
      </c>
      <c r="F10" s="64">
        <v>0</v>
      </c>
      <c r="G10" s="82">
        <v>0</v>
      </c>
      <c r="H10" s="83"/>
      <c r="I10" s="50" t="e">
        <f t="shared" si="0"/>
        <v>#DIV/0!</v>
      </c>
    </row>
    <row r="11" spans="1:11" ht="16.5" customHeight="1" x14ac:dyDescent="0.25">
      <c r="A11" s="81" t="s">
        <v>362</v>
      </c>
      <c r="B11" s="48" t="s">
        <v>363</v>
      </c>
      <c r="C11" s="82">
        <v>0</v>
      </c>
      <c r="D11" s="82">
        <v>0</v>
      </c>
      <c r="E11" s="82">
        <v>0</v>
      </c>
      <c r="F11" s="64"/>
      <c r="G11" s="82">
        <v>0</v>
      </c>
      <c r="H11" s="83"/>
      <c r="I11" s="50" t="e">
        <f t="shared" si="0"/>
        <v>#DIV/0!</v>
      </c>
      <c r="K11" s="58"/>
    </row>
    <row r="12" spans="1:11" ht="16.5" customHeight="1" x14ac:dyDescent="0.25">
      <c r="A12" s="81" t="s">
        <v>364</v>
      </c>
      <c r="B12" s="48" t="s">
        <v>365</v>
      </c>
      <c r="C12" s="82">
        <v>80000</v>
      </c>
      <c r="D12" s="82">
        <v>88377</v>
      </c>
      <c r="E12" s="82">
        <v>50000</v>
      </c>
      <c r="F12" s="64">
        <v>3866</v>
      </c>
      <c r="G12" s="82">
        <v>15000</v>
      </c>
      <c r="H12" s="83"/>
      <c r="I12" s="50">
        <f t="shared" si="0"/>
        <v>-0.7</v>
      </c>
    </row>
    <row r="13" spans="1:11" ht="16.5" customHeight="1" x14ac:dyDescent="0.25">
      <c r="A13" s="81" t="s">
        <v>366</v>
      </c>
      <c r="B13" s="48" t="s">
        <v>187</v>
      </c>
      <c r="C13" s="82">
        <v>1560</v>
      </c>
      <c r="D13" s="82">
        <v>1393</v>
      </c>
      <c r="E13" s="82">
        <v>1906</v>
      </c>
      <c r="F13" s="64">
        <v>0</v>
      </c>
      <c r="G13" s="82">
        <v>2000</v>
      </c>
      <c r="H13" s="83"/>
      <c r="I13" s="50">
        <f t="shared" si="0"/>
        <v>4.9317943336831059E-2</v>
      </c>
    </row>
    <row r="14" spans="1:11" ht="16.5" customHeight="1" x14ac:dyDescent="0.25">
      <c r="A14" s="81" t="s">
        <v>367</v>
      </c>
      <c r="B14" s="48" t="s">
        <v>189</v>
      </c>
      <c r="C14" s="82">
        <v>1174</v>
      </c>
      <c r="D14" s="82">
        <v>1213</v>
      </c>
      <c r="E14" s="82">
        <v>1233</v>
      </c>
      <c r="F14" s="64">
        <v>1278</v>
      </c>
      <c r="G14" s="82">
        <v>1400</v>
      </c>
      <c r="H14" s="83"/>
      <c r="I14" s="50">
        <f t="shared" si="0"/>
        <v>0.13544201135442011</v>
      </c>
    </row>
    <row r="15" spans="1:11" ht="16.5" customHeight="1" x14ac:dyDescent="0.25">
      <c r="A15" s="81" t="s">
        <v>368</v>
      </c>
      <c r="B15" s="48" t="s">
        <v>369</v>
      </c>
      <c r="C15" s="82">
        <v>0</v>
      </c>
      <c r="D15" s="82">
        <v>0</v>
      </c>
      <c r="E15" s="82">
        <v>0</v>
      </c>
      <c r="F15" s="64">
        <v>0</v>
      </c>
      <c r="G15" s="82">
        <v>0</v>
      </c>
      <c r="H15" s="83"/>
      <c r="I15" s="50" t="e">
        <f t="shared" si="0"/>
        <v>#DIV/0!</v>
      </c>
    </row>
    <row r="16" spans="1:11" ht="16.5" customHeight="1" x14ac:dyDescent="0.25">
      <c r="A16" s="81" t="s">
        <v>370</v>
      </c>
      <c r="B16" s="48" t="s">
        <v>371</v>
      </c>
      <c r="C16" s="82">
        <v>0</v>
      </c>
      <c r="D16" s="82">
        <v>0</v>
      </c>
      <c r="E16" s="82">
        <v>0</v>
      </c>
      <c r="F16" s="64"/>
      <c r="G16" s="82">
        <v>0</v>
      </c>
      <c r="H16" s="83"/>
      <c r="I16" s="50" t="e">
        <f t="shared" si="0"/>
        <v>#DIV/0!</v>
      </c>
    </row>
    <row r="17" spans="1:10" ht="16.5" customHeight="1" x14ac:dyDescent="0.25">
      <c r="A17" s="81" t="s">
        <v>372</v>
      </c>
      <c r="B17" s="48" t="s">
        <v>373</v>
      </c>
      <c r="C17" s="82">
        <v>0</v>
      </c>
      <c r="D17" s="82">
        <v>0</v>
      </c>
      <c r="E17" s="82">
        <v>0</v>
      </c>
      <c r="F17" s="64">
        <v>0</v>
      </c>
      <c r="G17" s="82">
        <v>0</v>
      </c>
      <c r="H17" s="83"/>
      <c r="I17" s="50" t="e">
        <f t="shared" si="0"/>
        <v>#DIV/0!</v>
      </c>
    </row>
    <row r="18" spans="1:10" ht="16.5" customHeight="1" x14ac:dyDescent="0.25">
      <c r="A18" s="81" t="s">
        <v>374</v>
      </c>
      <c r="B18" s="48" t="s">
        <v>375</v>
      </c>
      <c r="C18" s="82">
        <v>0</v>
      </c>
      <c r="D18" s="82">
        <v>0</v>
      </c>
      <c r="E18" s="82">
        <v>0</v>
      </c>
      <c r="F18" s="64">
        <v>0</v>
      </c>
      <c r="G18" s="82">
        <v>0</v>
      </c>
      <c r="H18" s="83"/>
      <c r="I18" s="50" t="e">
        <f t="shared" si="0"/>
        <v>#DIV/0!</v>
      </c>
    </row>
    <row r="19" spans="1:10" ht="16.5" customHeight="1" x14ac:dyDescent="0.25">
      <c r="A19" s="81" t="s">
        <v>376</v>
      </c>
      <c r="B19" s="48" t="s">
        <v>377</v>
      </c>
      <c r="C19" s="82">
        <v>0</v>
      </c>
      <c r="D19" s="82">
        <v>0</v>
      </c>
      <c r="E19" s="82">
        <v>0</v>
      </c>
      <c r="F19" s="64">
        <v>0</v>
      </c>
      <c r="G19" s="82">
        <v>0</v>
      </c>
      <c r="H19" s="83"/>
      <c r="I19" s="50" t="e">
        <f t="shared" si="0"/>
        <v>#DIV/0!</v>
      </c>
    </row>
    <row r="20" spans="1:10" s="44" customFormat="1" ht="16.5" customHeight="1" x14ac:dyDescent="0.25">
      <c r="A20" s="81" t="s">
        <v>378</v>
      </c>
      <c r="B20" s="48" t="s">
        <v>379</v>
      </c>
      <c r="C20" s="82">
        <v>0</v>
      </c>
      <c r="D20" s="82">
        <v>0</v>
      </c>
      <c r="E20" s="82">
        <v>0</v>
      </c>
      <c r="F20" s="64">
        <v>0</v>
      </c>
      <c r="G20" s="82">
        <v>0</v>
      </c>
      <c r="H20" s="83"/>
      <c r="I20" s="50" t="e">
        <f t="shared" si="0"/>
        <v>#DIV/0!</v>
      </c>
    </row>
    <row r="21" spans="1:10" s="44" customFormat="1" ht="16.5" customHeight="1" x14ac:dyDescent="0.25">
      <c r="A21" s="81" t="s">
        <v>380</v>
      </c>
      <c r="B21" s="48" t="s">
        <v>381</v>
      </c>
      <c r="C21" s="82">
        <v>0</v>
      </c>
      <c r="D21" s="82">
        <v>0</v>
      </c>
      <c r="E21" s="82">
        <v>0</v>
      </c>
      <c r="F21" s="64">
        <v>0</v>
      </c>
      <c r="G21" s="82">
        <v>0</v>
      </c>
      <c r="H21" s="83"/>
      <c r="I21" s="50" t="e">
        <f t="shared" si="0"/>
        <v>#DIV/0!</v>
      </c>
    </row>
    <row r="22" spans="1:10" ht="16.5" customHeight="1" x14ac:dyDescent="0.25">
      <c r="A22" s="84" t="s">
        <v>208</v>
      </c>
      <c r="B22" s="54"/>
      <c r="C22" s="85">
        <f>SUM(C3:C21)</f>
        <v>186569</v>
      </c>
      <c r="D22" s="85">
        <f>SUM(D3:D21)</f>
        <v>109363</v>
      </c>
      <c r="E22" s="85">
        <f>SUM(E3:E21)</f>
        <v>157766</v>
      </c>
      <c r="F22" s="85">
        <f>SUM(F3:F21)</f>
        <v>38325</v>
      </c>
      <c r="G22" s="85">
        <f>SUM(G3:G21)</f>
        <v>123900</v>
      </c>
      <c r="H22" s="83"/>
      <c r="I22" s="50">
        <f t="shared" si="0"/>
        <v>-0.21465968586387435</v>
      </c>
    </row>
    <row r="23" spans="1:10" ht="16.5" customHeight="1" x14ac:dyDescent="0.25">
      <c r="A23" s="86" t="s">
        <v>382</v>
      </c>
      <c r="B23" s="87"/>
      <c r="C23" s="88"/>
      <c r="D23" s="88"/>
      <c r="E23" s="88"/>
      <c r="F23" s="88"/>
      <c r="G23" s="88"/>
      <c r="H23" s="44"/>
      <c r="I23" s="50" t="str">
        <f>IF(G23=0,"",(G23-E23)/E23)</f>
        <v/>
      </c>
    </row>
    <row r="24" spans="1:10" ht="16.5" customHeight="1" x14ac:dyDescent="0.25">
      <c r="A24" s="81" t="s">
        <v>383</v>
      </c>
      <c r="B24" s="48" t="s">
        <v>314</v>
      </c>
      <c r="C24" s="82">
        <v>0</v>
      </c>
      <c r="D24" s="82">
        <v>0</v>
      </c>
      <c r="E24" s="82">
        <v>0</v>
      </c>
      <c r="F24" s="82"/>
      <c r="G24" s="82">
        <v>0</v>
      </c>
      <c r="H24" s="83"/>
      <c r="I24" s="50" t="str">
        <f>IF(G24=0,"",(G24-E24)/E24)</f>
        <v/>
      </c>
    </row>
    <row r="25" spans="1:10" ht="16.5" customHeight="1" x14ac:dyDescent="0.25">
      <c r="A25" s="81" t="s">
        <v>384</v>
      </c>
      <c r="B25" s="48" t="s">
        <v>318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3"/>
      <c r="I25" s="50" t="str">
        <f>IF(G25=0,"",(G25-E25)/E25)</f>
        <v/>
      </c>
    </row>
    <row r="26" spans="1:10" ht="16.5" customHeight="1" x14ac:dyDescent="0.25">
      <c r="A26" s="81" t="s">
        <v>385</v>
      </c>
      <c r="B26" s="48" t="s">
        <v>386</v>
      </c>
      <c r="C26" s="82">
        <v>15000</v>
      </c>
      <c r="D26" s="82">
        <v>8753</v>
      </c>
      <c r="E26" s="82">
        <v>15000</v>
      </c>
      <c r="F26" s="82">
        <v>9238</v>
      </c>
      <c r="G26" s="82">
        <v>15000</v>
      </c>
      <c r="H26" s="83"/>
      <c r="I26" s="50">
        <f t="shared" ref="I26:I33" si="1">(G26-E26)/E26</f>
        <v>0</v>
      </c>
    </row>
    <row r="27" spans="1:10" ht="16.5" customHeight="1" x14ac:dyDescent="0.25">
      <c r="A27" s="81" t="s">
        <v>387</v>
      </c>
      <c r="B27" s="48" t="s">
        <v>217</v>
      </c>
      <c r="C27" s="82">
        <v>50</v>
      </c>
      <c r="D27" s="82">
        <v>5547</v>
      </c>
      <c r="E27" s="82">
        <v>200</v>
      </c>
      <c r="F27" s="82">
        <v>10170</v>
      </c>
      <c r="G27" s="82">
        <v>200</v>
      </c>
      <c r="H27" s="83"/>
      <c r="I27" s="50">
        <f t="shared" si="1"/>
        <v>0</v>
      </c>
    </row>
    <row r="28" spans="1:10" ht="16.5" customHeight="1" x14ac:dyDescent="0.25">
      <c r="A28" s="81" t="s">
        <v>388</v>
      </c>
      <c r="B28" s="48"/>
      <c r="C28" s="82"/>
      <c r="D28" s="82"/>
      <c r="E28" s="82"/>
      <c r="F28" s="82">
        <v>0</v>
      </c>
      <c r="G28" s="82"/>
      <c r="H28" s="83"/>
      <c r="I28" s="50" t="e">
        <f t="shared" si="1"/>
        <v>#DIV/0!</v>
      </c>
    </row>
    <row r="29" spans="1:10" ht="16.5" customHeight="1" x14ac:dyDescent="0.25">
      <c r="A29" s="81" t="s">
        <v>389</v>
      </c>
      <c r="B29" s="48" t="s">
        <v>390</v>
      </c>
      <c r="C29" s="82">
        <v>80000</v>
      </c>
      <c r="D29" s="82">
        <v>95385</v>
      </c>
      <c r="E29" s="82">
        <v>50000</v>
      </c>
      <c r="F29" s="82">
        <v>31805</v>
      </c>
      <c r="G29" s="82">
        <v>15000</v>
      </c>
      <c r="H29" s="83"/>
      <c r="I29" s="50">
        <f t="shared" si="1"/>
        <v>-0.7</v>
      </c>
    </row>
    <row r="30" spans="1:10" s="44" customFormat="1" ht="16.5" customHeight="1" x14ac:dyDescent="0.25">
      <c r="A30" s="81" t="s">
        <v>391</v>
      </c>
      <c r="B30" s="48" t="s">
        <v>331</v>
      </c>
      <c r="C30" s="82"/>
      <c r="D30" s="82"/>
      <c r="E30" s="82"/>
      <c r="F30" s="82">
        <v>5512</v>
      </c>
      <c r="G30" s="82"/>
      <c r="H30" s="83"/>
      <c r="I30" s="50" t="e">
        <f t="shared" si="1"/>
        <v>#DIV/0!</v>
      </c>
      <c r="J30" s="57"/>
    </row>
    <row r="31" spans="1:10" ht="12" customHeight="1" x14ac:dyDescent="0.25">
      <c r="A31" s="81" t="s">
        <v>392</v>
      </c>
      <c r="B31" s="48" t="s">
        <v>249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3"/>
      <c r="I31" s="50" t="e">
        <f t="shared" si="1"/>
        <v>#DIV/0!</v>
      </c>
      <c r="J31" s="44"/>
    </row>
    <row r="32" spans="1:10" ht="15" x14ac:dyDescent="0.25">
      <c r="A32" s="81" t="s">
        <v>393</v>
      </c>
      <c r="B32" s="48" t="s">
        <v>394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3"/>
      <c r="I32" s="50" t="e">
        <f t="shared" si="1"/>
        <v>#DIV/0!</v>
      </c>
    </row>
    <row r="33" spans="1:9" ht="12" customHeight="1" x14ac:dyDescent="0.25">
      <c r="A33" s="84" t="s">
        <v>252</v>
      </c>
      <c r="B33" s="54"/>
      <c r="C33" s="85">
        <f>SUM(C24:C32)</f>
        <v>95050</v>
      </c>
      <c r="D33" s="85">
        <f>SUM(D24:D32)</f>
        <v>109685</v>
      </c>
      <c r="E33" s="85">
        <f>SUM(E24:E32)</f>
        <v>65200</v>
      </c>
      <c r="F33" s="85">
        <f>SUM(F24:F32)</f>
        <v>56725</v>
      </c>
      <c r="G33" s="85">
        <f>SUM(G24:G32)</f>
        <v>30200</v>
      </c>
      <c r="H33" s="83"/>
      <c r="I33" s="50">
        <f t="shared" si="1"/>
        <v>-0.53680981595092025</v>
      </c>
    </row>
    <row r="34" spans="1:9" ht="15" x14ac:dyDescent="0.25">
      <c r="I34" s="50" t="str">
        <f>IF(G34=0,"",(G34-E34)/E34)</f>
        <v/>
      </c>
    </row>
    <row r="35" spans="1:9" ht="12" customHeight="1" x14ac:dyDescent="0.25">
      <c r="A35" s="89" t="s">
        <v>395</v>
      </c>
      <c r="B35" s="48" t="s">
        <v>253</v>
      </c>
      <c r="C35" s="91">
        <v>0</v>
      </c>
      <c r="D35" s="91">
        <v>0</v>
      </c>
      <c r="E35" s="91">
        <v>0</v>
      </c>
      <c r="F35" s="91"/>
      <c r="G35" s="91">
        <v>88700</v>
      </c>
      <c r="I35" s="50" t="e">
        <f>IF(G35=0,"",(G35-E35)/E35)</f>
        <v>#DIV/0!</v>
      </c>
    </row>
    <row r="36" spans="1:9" ht="15" x14ac:dyDescent="0.25">
      <c r="A36" s="81" t="s">
        <v>13</v>
      </c>
      <c r="I36" s="50" t="str">
        <f>IF(G36=0,"",(G36-E36)/E36)</f>
        <v/>
      </c>
    </row>
    <row r="37" spans="1:9" ht="12" customHeight="1" thickBot="1" x14ac:dyDescent="0.3">
      <c r="A37" s="92" t="s">
        <v>383</v>
      </c>
      <c r="B37" s="93" t="s">
        <v>255</v>
      </c>
      <c r="C37" s="94">
        <f>C22-C33-C35</f>
        <v>91519</v>
      </c>
      <c r="D37" s="94">
        <f>D22-D33-D35</f>
        <v>-322</v>
      </c>
      <c r="E37" s="94">
        <f>E22-E33-E35</f>
        <v>92566</v>
      </c>
      <c r="F37" s="95">
        <v>0</v>
      </c>
      <c r="G37" s="94">
        <f>G22-G33-G35</f>
        <v>5000</v>
      </c>
      <c r="H37" s="96"/>
      <c r="I37" s="50">
        <f>(G37-E37)/E37</f>
        <v>-0.94598448674459301</v>
      </c>
    </row>
    <row r="38" spans="1:9" x14ac:dyDescent="0.2">
      <c r="C38" s="90" t="s">
        <v>13</v>
      </c>
      <c r="D38" s="90" t="s">
        <v>13</v>
      </c>
      <c r="E38" s="90" t="s">
        <v>13</v>
      </c>
      <c r="G38" s="90" t="s">
        <v>13</v>
      </c>
    </row>
    <row r="39" spans="1:9" ht="12" customHeight="1" x14ac:dyDescent="0.2">
      <c r="B39" s="57" t="s">
        <v>256</v>
      </c>
      <c r="C39" s="97">
        <f>SUM(C33+C35+C37)</f>
        <v>186569</v>
      </c>
      <c r="D39" s="97">
        <f>SUM(D33+D35+D37)</f>
        <v>109363</v>
      </c>
      <c r="E39" s="97">
        <f>SUM(E33+E35+E37)</f>
        <v>157766</v>
      </c>
      <c r="F39" s="97"/>
      <c r="G39" s="97">
        <f>SUM(G33+G35+G37)</f>
        <v>123900</v>
      </c>
    </row>
    <row r="40" spans="1:9" x14ac:dyDescent="0.2">
      <c r="F40" s="97"/>
    </row>
    <row r="41" spans="1:9" ht="12" customHeight="1" x14ac:dyDescent="0.2">
      <c r="B41" s="57" t="s">
        <v>257</v>
      </c>
      <c r="C41" s="97">
        <f>SUM(C39-C22)</f>
        <v>0</v>
      </c>
      <c r="D41" s="97">
        <f>SUM(D39-D22)</f>
        <v>0</v>
      </c>
      <c r="E41" s="97">
        <f>SUM(E39-E22)</f>
        <v>0</v>
      </c>
      <c r="F41" s="97"/>
      <c r="G41" s="97">
        <f>SUM(G39-G22)</f>
        <v>0</v>
      </c>
    </row>
    <row r="43" spans="1:9" ht="12" customHeight="1" x14ac:dyDescent="0.2">
      <c r="B43" s="57" t="s">
        <v>258</v>
      </c>
      <c r="C43" s="90">
        <f>SUM(C33+C37)</f>
        <v>186569</v>
      </c>
      <c r="D43" s="90">
        <f>SUM(D33+D37)</f>
        <v>109363</v>
      </c>
      <c r="E43" s="90">
        <f>SUM(E33+E37)</f>
        <v>157766</v>
      </c>
      <c r="F43" s="90">
        <f>SUM(F33+F37)</f>
        <v>56725</v>
      </c>
      <c r="G43" s="90">
        <f>SUM(G33+G37)</f>
        <v>35200</v>
      </c>
    </row>
    <row r="45" spans="1:9" ht="12" customHeight="1" x14ac:dyDescent="0.2">
      <c r="B45" s="57" t="s">
        <v>259</v>
      </c>
      <c r="C45" s="90">
        <f>SUM(-C22)</f>
        <v>-186569</v>
      </c>
      <c r="D45" s="90">
        <f>SUM(-D22)</f>
        <v>-109363</v>
      </c>
      <c r="E45" s="90">
        <f>SUM(-E22)</f>
        <v>-157766</v>
      </c>
      <c r="F45" s="90">
        <f>SUM(-F22)</f>
        <v>-38325</v>
      </c>
      <c r="G45" s="90">
        <f>SUM(-G22)</f>
        <v>-123900</v>
      </c>
    </row>
    <row r="47" spans="1:9" x14ac:dyDescent="0.2">
      <c r="B47" s="57" t="s">
        <v>260</v>
      </c>
      <c r="C47" s="90">
        <f>SUM(C43:C45)</f>
        <v>0</v>
      </c>
      <c r="D47" s="90">
        <f>SUM(D43:D45)</f>
        <v>0</v>
      </c>
      <c r="E47" s="90">
        <f>SUM(E43:E45)</f>
        <v>0</v>
      </c>
      <c r="F47" s="90">
        <f>SUM(F43:F45)</f>
        <v>18400</v>
      </c>
      <c r="G47" s="90">
        <f>SUM(G43:G45)</f>
        <v>-88700</v>
      </c>
    </row>
    <row r="49" spans="2:7" ht="12" customHeight="1" x14ac:dyDescent="0.2">
      <c r="B49" s="57" t="s">
        <v>261</v>
      </c>
      <c r="C49" s="98">
        <v>60686.73</v>
      </c>
      <c r="D49" s="98">
        <v>60686.73</v>
      </c>
      <c r="E49" s="98">
        <v>60686.73</v>
      </c>
      <c r="G49" s="98">
        <v>60686.73</v>
      </c>
    </row>
    <row r="51" spans="2:7" ht="12" customHeight="1" x14ac:dyDescent="0.2">
      <c r="B51" s="57" t="s">
        <v>344</v>
      </c>
      <c r="C51" s="90">
        <f>SUM(C47:C49)</f>
        <v>60686.73</v>
      </c>
      <c r="D51" s="90">
        <f>SUM(D47:D49)</f>
        <v>60686.73</v>
      </c>
      <c r="E51" s="90">
        <f>SUM(E47:E49)</f>
        <v>60686.73</v>
      </c>
      <c r="G51" s="90">
        <f>SUM(G47:G49)</f>
        <v>-28013.269999999997</v>
      </c>
    </row>
    <row r="53" spans="2:7" ht="15" x14ac:dyDescent="0.25">
      <c r="B53" s="59" t="s">
        <v>263</v>
      </c>
      <c r="C53" s="99"/>
      <c r="D53" s="99"/>
      <c r="E53" s="99"/>
      <c r="F53" s="99"/>
      <c r="G53" s="99"/>
    </row>
    <row r="55" spans="2:7" x14ac:dyDescent="0.2">
      <c r="B55" s="57" t="s">
        <v>264</v>
      </c>
      <c r="C55" s="99"/>
      <c r="D55" s="99"/>
      <c r="E55" s="99"/>
      <c r="F55" s="99"/>
      <c r="G55" s="99"/>
    </row>
    <row r="56" spans="2:7" ht="12" customHeight="1" x14ac:dyDescent="0.2">
      <c r="B56" s="57" t="s">
        <v>396</v>
      </c>
      <c r="C56" s="99"/>
      <c r="D56" s="99"/>
      <c r="E56" s="99"/>
      <c r="F56" s="99"/>
      <c r="G56" s="99"/>
    </row>
    <row r="57" spans="2:7" x14ac:dyDescent="0.2">
      <c r="B57" s="57" t="s">
        <v>265</v>
      </c>
      <c r="C57" s="99"/>
      <c r="D57" s="99"/>
      <c r="E57" s="99"/>
      <c r="F57" s="99"/>
      <c r="G57" s="99"/>
    </row>
    <row r="58" spans="2:7" x14ac:dyDescent="0.2">
      <c r="B58" s="57" t="s">
        <v>345</v>
      </c>
      <c r="C58" s="99"/>
      <c r="D58" s="99"/>
      <c r="E58" s="99"/>
      <c r="F58" s="99"/>
      <c r="G58" s="99"/>
    </row>
    <row r="60" spans="2:7" x14ac:dyDescent="0.2">
      <c r="B60" s="57" t="s">
        <v>267</v>
      </c>
      <c r="C60" s="99"/>
      <c r="D60" s="99"/>
      <c r="E60" s="99"/>
      <c r="F60" s="99"/>
      <c r="G60" s="99"/>
    </row>
  </sheetData>
  <pageMargins left="0.25" right="0.25" top="0.5" bottom="0.25" header="0.30000000000000004" footer="0.25"/>
  <pageSetup paperSize="0" scale="85" fitToWidth="0" fitToHeight="0" orientation="landscape" horizontalDpi="0" verticalDpi="0" copies="0"/>
  <headerFooter>
    <oddHeader xml:space="preserve">&amp;CDA Fund: Highway Town Wide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ED85-ACCE-423E-AC5C-515FEA05FD6C}">
  <sheetPr>
    <pageSetUpPr fitToPage="1"/>
  </sheetPr>
  <dimension ref="A1:K76"/>
  <sheetViews>
    <sheetView workbookViewId="0">
      <selection activeCell="B29" sqref="B29"/>
    </sheetView>
  </sheetViews>
  <sheetFormatPr defaultRowHeight="15" x14ac:dyDescent="0.25"/>
  <cols>
    <col min="1" max="1" width="12.7109375" customWidth="1"/>
    <col min="2" max="2" width="59.5703125" customWidth="1"/>
    <col min="3" max="7" width="14.7109375" style="51" customWidth="1"/>
    <col min="8" max="8" width="2.7109375" customWidth="1"/>
    <col min="9" max="9" width="8.7109375" style="57" customWidth="1"/>
    <col min="10" max="11" width="10" bestFit="1" customWidth="1"/>
    <col min="12" max="12" width="9.140625" customWidth="1"/>
  </cols>
  <sheetData>
    <row r="1" spans="1:11" ht="45" x14ac:dyDescent="0.25">
      <c r="A1" s="40" t="s">
        <v>13</v>
      </c>
      <c r="B1" s="41" t="s">
        <v>30</v>
      </c>
      <c r="C1" s="42">
        <v>2023</v>
      </c>
      <c r="D1" s="42" t="s">
        <v>32</v>
      </c>
      <c r="E1" s="42">
        <v>2024</v>
      </c>
      <c r="F1" s="42" t="s">
        <v>34</v>
      </c>
      <c r="G1" s="42">
        <v>2025</v>
      </c>
      <c r="I1" s="43" t="s">
        <v>35</v>
      </c>
    </row>
    <row r="2" spans="1:11" s="57" customFormat="1" ht="16.5" customHeight="1" x14ac:dyDescent="0.25">
      <c r="A2" s="44" t="s">
        <v>5</v>
      </c>
      <c r="B2" s="44"/>
      <c r="C2" s="60"/>
      <c r="D2" s="60"/>
      <c r="E2" s="60"/>
      <c r="F2" s="62"/>
      <c r="G2" s="60"/>
      <c r="H2" s="44"/>
      <c r="I2"/>
    </row>
    <row r="3" spans="1:11" ht="16.5" customHeight="1" x14ac:dyDescent="0.25">
      <c r="A3" s="48" t="s">
        <v>397</v>
      </c>
      <c r="B3" s="48" t="s">
        <v>398</v>
      </c>
      <c r="C3" s="82">
        <v>45000</v>
      </c>
      <c r="D3" s="82">
        <v>28938</v>
      </c>
      <c r="E3" s="82">
        <v>49885</v>
      </c>
      <c r="F3" s="64">
        <v>31174</v>
      </c>
      <c r="G3" s="82">
        <v>110000</v>
      </c>
      <c r="H3" s="83"/>
      <c r="I3" s="50">
        <f t="shared" ref="I3:I14" si="0">IF(G3=0,"",(G3-E3)/E3)</f>
        <v>1.2050716648291069</v>
      </c>
    </row>
    <row r="4" spans="1:11" ht="16.5" customHeight="1" x14ac:dyDescent="0.25">
      <c r="A4" s="48" t="s">
        <v>399</v>
      </c>
      <c r="B4" s="48" t="s">
        <v>400</v>
      </c>
      <c r="C4" s="49">
        <v>322825</v>
      </c>
      <c r="D4" s="49">
        <v>131484</v>
      </c>
      <c r="E4" s="49">
        <v>230000</v>
      </c>
      <c r="F4" s="64">
        <v>6390</v>
      </c>
      <c r="G4" s="49">
        <v>240000</v>
      </c>
      <c r="H4" s="83"/>
      <c r="I4" s="50">
        <f t="shared" si="0"/>
        <v>4.3478260869565216E-2</v>
      </c>
    </row>
    <row r="5" spans="1:11" ht="16.5" customHeight="1" x14ac:dyDescent="0.25">
      <c r="A5" s="48" t="s">
        <v>401</v>
      </c>
      <c r="B5" s="48" t="s">
        <v>402</v>
      </c>
      <c r="C5" s="49">
        <v>23755</v>
      </c>
      <c r="D5" s="49">
        <v>17287</v>
      </c>
      <c r="E5" s="49">
        <v>24943</v>
      </c>
      <c r="F5" s="64">
        <v>2989</v>
      </c>
      <c r="G5" s="49">
        <v>0</v>
      </c>
      <c r="H5" s="83"/>
      <c r="I5" s="50" t="str">
        <f t="shared" si="0"/>
        <v/>
      </c>
    </row>
    <row r="6" spans="1:11" ht="16.5" customHeight="1" x14ac:dyDescent="0.25">
      <c r="A6" s="48" t="s">
        <v>403</v>
      </c>
      <c r="B6" s="48" t="s">
        <v>404</v>
      </c>
      <c r="C6" s="49">
        <v>226826</v>
      </c>
      <c r="D6" s="49">
        <v>215473</v>
      </c>
      <c r="E6" s="49">
        <v>231366</v>
      </c>
      <c r="F6" s="64">
        <v>219091</v>
      </c>
      <c r="G6" s="49">
        <v>238500</v>
      </c>
      <c r="H6" s="83"/>
      <c r="I6" s="50">
        <f t="shared" si="0"/>
        <v>3.0834262596924355E-2</v>
      </c>
    </row>
    <row r="7" spans="1:11" ht="16.5" customHeight="1" x14ac:dyDescent="0.25">
      <c r="A7" s="48" t="s">
        <v>405</v>
      </c>
      <c r="B7" s="48" t="s">
        <v>347</v>
      </c>
      <c r="C7" s="49">
        <v>31673</v>
      </c>
      <c r="D7" s="49">
        <v>39443</v>
      </c>
      <c r="E7" s="49">
        <v>33257</v>
      </c>
      <c r="F7" s="64">
        <v>83922</v>
      </c>
      <c r="G7" s="49">
        <v>0</v>
      </c>
      <c r="H7" s="83"/>
      <c r="I7" s="50" t="str">
        <f t="shared" si="0"/>
        <v/>
      </c>
    </row>
    <row r="8" spans="1:11" ht="16.5" customHeight="1" x14ac:dyDescent="0.25">
      <c r="A8" s="48" t="s">
        <v>406</v>
      </c>
      <c r="B8" s="48" t="s">
        <v>349</v>
      </c>
      <c r="C8" s="49">
        <v>165000</v>
      </c>
      <c r="D8" s="49">
        <v>165000</v>
      </c>
      <c r="E8" s="49">
        <v>65000</v>
      </c>
      <c r="F8" s="64">
        <v>43275</v>
      </c>
      <c r="G8" s="49">
        <v>64500</v>
      </c>
      <c r="H8" s="83"/>
      <c r="I8" s="50">
        <f t="shared" si="0"/>
        <v>-7.6923076923076927E-3</v>
      </c>
    </row>
    <row r="9" spans="1:11" ht="16.5" customHeight="1" x14ac:dyDescent="0.25">
      <c r="A9" s="48" t="s">
        <v>407</v>
      </c>
      <c r="B9" s="48" t="s">
        <v>351</v>
      </c>
      <c r="C9" s="49">
        <v>69950</v>
      </c>
      <c r="D9" s="49">
        <v>52520</v>
      </c>
      <c r="E9" s="49">
        <v>70000</v>
      </c>
      <c r="F9" s="64">
        <v>53309</v>
      </c>
      <c r="G9" s="49">
        <v>73500</v>
      </c>
      <c r="H9" s="83"/>
      <c r="I9" s="50">
        <f t="shared" si="0"/>
        <v>0.05</v>
      </c>
    </row>
    <row r="10" spans="1:11" ht="16.5" customHeight="1" x14ac:dyDescent="0.25">
      <c r="A10" s="48" t="s">
        <v>408</v>
      </c>
      <c r="B10" s="48" t="s">
        <v>409</v>
      </c>
      <c r="C10" s="49">
        <v>0</v>
      </c>
      <c r="D10" s="49">
        <v>0</v>
      </c>
      <c r="E10" s="49">
        <v>0</v>
      </c>
      <c r="F10" s="64"/>
      <c r="G10" s="49">
        <v>0</v>
      </c>
      <c r="H10" s="83"/>
      <c r="I10" s="50" t="str">
        <f t="shared" si="0"/>
        <v/>
      </c>
    </row>
    <row r="11" spans="1:11" ht="16.5" customHeight="1" x14ac:dyDescent="0.25">
      <c r="A11" s="48" t="s">
        <v>410</v>
      </c>
      <c r="B11" s="48" t="s">
        <v>357</v>
      </c>
      <c r="C11" s="49">
        <v>82560</v>
      </c>
      <c r="D11" s="49">
        <v>53712</v>
      </c>
      <c r="E11" s="49">
        <v>86895</v>
      </c>
      <c r="F11" s="64">
        <v>2355</v>
      </c>
      <c r="G11" s="49">
        <v>130000</v>
      </c>
      <c r="H11" s="83"/>
      <c r="I11" s="50">
        <f t="shared" si="0"/>
        <v>0.49605846136141318</v>
      </c>
      <c r="J11" s="51"/>
    </row>
    <row r="12" spans="1:11" ht="16.5" customHeight="1" x14ac:dyDescent="0.25">
      <c r="A12" s="48" t="s">
        <v>411</v>
      </c>
      <c r="B12" s="48" t="s">
        <v>359</v>
      </c>
      <c r="C12" s="49">
        <v>75000</v>
      </c>
      <c r="D12" s="49">
        <v>75000</v>
      </c>
      <c r="E12" s="49">
        <v>75000</v>
      </c>
      <c r="F12" s="64">
        <v>66650</v>
      </c>
      <c r="G12" s="49">
        <v>75000</v>
      </c>
      <c r="H12" s="83"/>
      <c r="I12" s="50">
        <f t="shared" si="0"/>
        <v>0</v>
      </c>
    </row>
    <row r="13" spans="1:11" ht="16.5" customHeight="1" x14ac:dyDescent="0.25">
      <c r="A13" s="48" t="s">
        <v>412</v>
      </c>
      <c r="B13" s="48" t="s">
        <v>413</v>
      </c>
      <c r="C13" s="49">
        <v>104425</v>
      </c>
      <c r="D13" s="49">
        <v>17003</v>
      </c>
      <c r="E13" s="49">
        <v>115000</v>
      </c>
      <c r="F13" s="64">
        <v>2719</v>
      </c>
      <c r="G13" s="49">
        <v>120000</v>
      </c>
      <c r="H13" s="83"/>
      <c r="I13" s="50">
        <f t="shared" si="0"/>
        <v>4.3478260869565216E-2</v>
      </c>
      <c r="K13" s="51"/>
    </row>
    <row r="14" spans="1:11" ht="16.5" customHeight="1" x14ac:dyDescent="0.25">
      <c r="A14" s="48" t="s">
        <v>414</v>
      </c>
      <c r="B14" s="48" t="s">
        <v>415</v>
      </c>
      <c r="C14" s="49">
        <v>47825</v>
      </c>
      <c r="D14" s="49">
        <v>47692</v>
      </c>
      <c r="E14" s="49">
        <v>50217</v>
      </c>
      <c r="F14" s="64">
        <v>29788</v>
      </c>
      <c r="G14" s="49">
        <v>0</v>
      </c>
      <c r="H14" s="83"/>
      <c r="I14" s="50" t="str">
        <f t="shared" si="0"/>
        <v/>
      </c>
    </row>
    <row r="15" spans="1:11" ht="16.5" customHeight="1" x14ac:dyDescent="0.25">
      <c r="A15" s="48" t="s">
        <v>416</v>
      </c>
      <c r="B15" s="48" t="s">
        <v>417</v>
      </c>
      <c r="C15" s="49" t="s">
        <v>13</v>
      </c>
      <c r="D15" s="49" t="s">
        <v>13</v>
      </c>
      <c r="E15" s="49">
        <v>1500</v>
      </c>
      <c r="F15" s="64">
        <v>555</v>
      </c>
      <c r="G15" s="49">
        <v>0</v>
      </c>
      <c r="H15" s="83"/>
      <c r="I15" s="50"/>
    </row>
    <row r="16" spans="1:11" ht="16.5" customHeight="1" x14ac:dyDescent="0.25">
      <c r="A16" s="48" t="s">
        <v>418</v>
      </c>
      <c r="B16" s="48" t="s">
        <v>419</v>
      </c>
      <c r="C16" s="49"/>
      <c r="D16" s="49"/>
      <c r="E16" s="49">
        <v>1500</v>
      </c>
      <c r="F16" s="64">
        <v>430</v>
      </c>
      <c r="G16" s="49">
        <v>0</v>
      </c>
      <c r="H16" s="83"/>
      <c r="I16" s="50"/>
    </row>
    <row r="17" spans="1:11" ht="16.5" customHeight="1" x14ac:dyDescent="0.25">
      <c r="A17" s="48" t="s">
        <v>420</v>
      </c>
      <c r="B17" s="48" t="s">
        <v>421</v>
      </c>
      <c r="C17" s="49">
        <v>75000</v>
      </c>
      <c r="D17" s="49">
        <v>74369</v>
      </c>
      <c r="E17" s="49">
        <v>75000</v>
      </c>
      <c r="F17" s="64">
        <v>0</v>
      </c>
      <c r="G17" s="49">
        <v>76000</v>
      </c>
      <c r="H17" s="83"/>
      <c r="I17" s="50"/>
      <c r="K17" s="51"/>
    </row>
    <row r="18" spans="1:11" ht="16.5" customHeight="1" x14ac:dyDescent="0.25">
      <c r="A18" s="48" t="s">
        <v>422</v>
      </c>
      <c r="B18" s="48" t="s">
        <v>365</v>
      </c>
      <c r="C18" s="49">
        <v>60990</v>
      </c>
      <c r="D18" s="49">
        <v>61408</v>
      </c>
      <c r="E18" s="49">
        <v>68000</v>
      </c>
      <c r="F18" s="64">
        <v>38570</v>
      </c>
      <c r="G18" s="49">
        <v>71400</v>
      </c>
      <c r="H18" s="83"/>
      <c r="I18" s="50">
        <f t="shared" ref="I18:I37" si="1">IF(G18=0,"",(G18-E18)/E18)</f>
        <v>0.05</v>
      </c>
    </row>
    <row r="19" spans="1:11" ht="16.5" customHeight="1" x14ac:dyDescent="0.25">
      <c r="A19" s="48" t="s">
        <v>423</v>
      </c>
      <c r="B19" s="48" t="s">
        <v>187</v>
      </c>
      <c r="C19" s="49">
        <v>22997</v>
      </c>
      <c r="D19" s="49">
        <v>20525</v>
      </c>
      <c r="E19" s="49">
        <v>28110</v>
      </c>
      <c r="F19" s="64">
        <v>0</v>
      </c>
      <c r="G19" s="49">
        <v>27429</v>
      </c>
      <c r="H19" s="83"/>
      <c r="I19" s="50">
        <f t="shared" si="1"/>
        <v>-2.4226254002134472E-2</v>
      </c>
    </row>
    <row r="20" spans="1:11" ht="16.5" customHeight="1" x14ac:dyDescent="0.25">
      <c r="A20" s="48" t="s">
        <v>424</v>
      </c>
      <c r="B20" s="48" t="s">
        <v>189</v>
      </c>
      <c r="C20" s="49">
        <v>17168</v>
      </c>
      <c r="D20" s="49">
        <v>13886</v>
      </c>
      <c r="E20" s="49">
        <v>19068</v>
      </c>
      <c r="F20" s="64">
        <v>12150</v>
      </c>
      <c r="G20" s="49">
        <v>19000</v>
      </c>
      <c r="H20" s="83"/>
      <c r="I20" s="50">
        <f t="shared" si="1"/>
        <v>-3.5661841829242712E-3</v>
      </c>
    </row>
    <row r="21" spans="1:11" ht="16.5" customHeight="1" x14ac:dyDescent="0.25">
      <c r="A21" s="48" t="s">
        <v>425</v>
      </c>
      <c r="B21" s="48" t="s">
        <v>369</v>
      </c>
      <c r="C21" s="49">
        <v>48071</v>
      </c>
      <c r="D21" s="49">
        <v>38974</v>
      </c>
      <c r="E21" s="49">
        <v>49149</v>
      </c>
      <c r="F21" s="64">
        <v>29005</v>
      </c>
      <c r="G21" s="49">
        <v>40000</v>
      </c>
      <c r="H21" s="83"/>
      <c r="I21" s="50">
        <f t="shared" si="1"/>
        <v>-0.18614824309751979</v>
      </c>
    </row>
    <row r="22" spans="1:11" ht="16.5" customHeight="1" x14ac:dyDescent="0.25">
      <c r="A22" s="48" t="s">
        <v>426</v>
      </c>
      <c r="B22" s="48" t="s">
        <v>427</v>
      </c>
      <c r="C22" s="49">
        <v>200</v>
      </c>
      <c r="D22" s="49">
        <v>0</v>
      </c>
      <c r="E22" s="49">
        <v>250</v>
      </c>
      <c r="F22" s="64">
        <v>289</v>
      </c>
      <c r="G22" s="49">
        <v>250</v>
      </c>
      <c r="H22" s="83"/>
      <c r="I22" s="50">
        <f t="shared" si="1"/>
        <v>0</v>
      </c>
    </row>
    <row r="23" spans="1:11" ht="16.5" customHeight="1" x14ac:dyDescent="0.25">
      <c r="A23" s="48" t="s">
        <v>428</v>
      </c>
      <c r="B23" s="48" t="s">
        <v>429</v>
      </c>
      <c r="C23" s="49">
        <v>500</v>
      </c>
      <c r="D23" s="49">
        <v>500</v>
      </c>
      <c r="E23" s="49">
        <v>500</v>
      </c>
      <c r="F23" s="64" t="s">
        <v>13</v>
      </c>
      <c r="G23" s="49">
        <v>500</v>
      </c>
      <c r="H23" s="83"/>
      <c r="I23" s="50">
        <f t="shared" si="1"/>
        <v>0</v>
      </c>
    </row>
    <row r="24" spans="1:11" ht="16.5" customHeight="1" x14ac:dyDescent="0.25">
      <c r="A24" s="48" t="s">
        <v>430</v>
      </c>
      <c r="B24" s="48" t="s">
        <v>431</v>
      </c>
      <c r="C24" s="49">
        <v>500</v>
      </c>
      <c r="D24" s="49">
        <v>500</v>
      </c>
      <c r="E24" s="49">
        <v>500</v>
      </c>
      <c r="F24" s="64">
        <v>0</v>
      </c>
      <c r="G24" s="49">
        <v>500</v>
      </c>
      <c r="H24" s="83"/>
      <c r="I24" s="50">
        <f t="shared" si="1"/>
        <v>0</v>
      </c>
    </row>
    <row r="25" spans="1:11" s="45" customFormat="1" ht="16.5" customHeight="1" x14ac:dyDescent="0.25">
      <c r="A25" s="48" t="s">
        <v>432</v>
      </c>
      <c r="B25" s="48" t="s">
        <v>433</v>
      </c>
      <c r="C25" s="49">
        <v>500</v>
      </c>
      <c r="D25" s="49">
        <v>500</v>
      </c>
      <c r="E25" s="49">
        <v>500</v>
      </c>
      <c r="F25" s="64">
        <v>0</v>
      </c>
      <c r="G25" s="49">
        <v>500</v>
      </c>
      <c r="H25" s="83"/>
      <c r="I25" s="50">
        <f t="shared" si="1"/>
        <v>0</v>
      </c>
    </row>
    <row r="26" spans="1:11" s="45" customFormat="1" ht="16.5" customHeight="1" x14ac:dyDescent="0.25">
      <c r="A26" s="48" t="s">
        <v>434</v>
      </c>
      <c r="B26" s="48" t="s">
        <v>435</v>
      </c>
      <c r="C26" s="49">
        <v>500</v>
      </c>
      <c r="D26" s="49">
        <v>500</v>
      </c>
      <c r="E26" s="49">
        <v>500</v>
      </c>
      <c r="F26" s="64">
        <v>0</v>
      </c>
      <c r="G26" s="49">
        <v>500</v>
      </c>
      <c r="H26" s="83"/>
      <c r="I26" s="50">
        <f t="shared" si="1"/>
        <v>0</v>
      </c>
    </row>
    <row r="27" spans="1:11" ht="16.5" customHeight="1" x14ac:dyDescent="0.25">
      <c r="A27" s="48" t="s">
        <v>436</v>
      </c>
      <c r="B27" s="48" t="s">
        <v>437</v>
      </c>
      <c r="C27" s="49">
        <v>200</v>
      </c>
      <c r="D27" s="49">
        <v>200</v>
      </c>
      <c r="E27" s="49">
        <v>200</v>
      </c>
      <c r="F27" s="64"/>
      <c r="G27" s="49">
        <v>200</v>
      </c>
      <c r="H27" s="83"/>
      <c r="I27" s="50">
        <f t="shared" si="1"/>
        <v>0</v>
      </c>
    </row>
    <row r="28" spans="1:11" ht="16.5" customHeight="1" x14ac:dyDescent="0.25">
      <c r="A28" s="48" t="s">
        <v>438</v>
      </c>
      <c r="B28" s="48" t="s">
        <v>439</v>
      </c>
      <c r="C28" s="49">
        <v>200</v>
      </c>
      <c r="D28" s="49">
        <v>200</v>
      </c>
      <c r="E28" s="49">
        <v>200</v>
      </c>
      <c r="F28" s="64" t="s">
        <v>13</v>
      </c>
      <c r="G28" s="49">
        <v>200</v>
      </c>
      <c r="H28" s="83"/>
      <c r="I28" s="50">
        <f t="shared" si="1"/>
        <v>0</v>
      </c>
    </row>
    <row r="29" spans="1:11" ht="16.5" customHeight="1" x14ac:dyDescent="0.25">
      <c r="A29" s="48" t="s">
        <v>440</v>
      </c>
      <c r="B29" s="48" t="s">
        <v>441</v>
      </c>
      <c r="C29" s="49">
        <v>200</v>
      </c>
      <c r="D29" s="49">
        <v>200</v>
      </c>
      <c r="E29" s="49">
        <v>200</v>
      </c>
      <c r="F29" s="64" t="s">
        <v>13</v>
      </c>
      <c r="G29" s="49">
        <v>200</v>
      </c>
      <c r="H29" s="83"/>
      <c r="I29" s="50">
        <f t="shared" si="1"/>
        <v>0</v>
      </c>
    </row>
    <row r="30" spans="1:11" ht="16.5" customHeight="1" x14ac:dyDescent="0.25">
      <c r="A30" s="48" t="s">
        <v>442</v>
      </c>
      <c r="B30" s="48" t="s">
        <v>443</v>
      </c>
      <c r="C30" s="49">
        <v>200</v>
      </c>
      <c r="D30" s="49">
        <v>0</v>
      </c>
      <c r="E30" s="49">
        <v>200</v>
      </c>
      <c r="F30" s="64">
        <v>200</v>
      </c>
      <c r="G30" s="49">
        <v>200</v>
      </c>
      <c r="H30" s="83"/>
      <c r="I30" s="50">
        <f t="shared" si="1"/>
        <v>0</v>
      </c>
    </row>
    <row r="31" spans="1:11" ht="16.5" customHeight="1" x14ac:dyDescent="0.25">
      <c r="A31" s="48" t="s">
        <v>444</v>
      </c>
      <c r="B31" s="48" t="s">
        <v>445</v>
      </c>
      <c r="C31" s="49">
        <v>35000</v>
      </c>
      <c r="D31" s="49">
        <v>35000</v>
      </c>
      <c r="E31" s="49">
        <v>35000</v>
      </c>
      <c r="F31" s="64">
        <v>35000</v>
      </c>
      <c r="G31" s="49">
        <v>35000</v>
      </c>
      <c r="H31" s="100"/>
      <c r="I31" s="50">
        <f t="shared" si="1"/>
        <v>0</v>
      </c>
    </row>
    <row r="32" spans="1:11" ht="16.5" customHeight="1" x14ac:dyDescent="0.25">
      <c r="A32" s="48" t="s">
        <v>446</v>
      </c>
      <c r="B32" s="48" t="s">
        <v>447</v>
      </c>
      <c r="C32" s="49">
        <v>2450</v>
      </c>
      <c r="D32" s="49">
        <v>3450</v>
      </c>
      <c r="E32" s="49">
        <v>1532</v>
      </c>
      <c r="F32" s="64">
        <v>1531</v>
      </c>
      <c r="G32" s="49">
        <v>525</v>
      </c>
      <c r="H32" s="44"/>
      <c r="I32" s="50">
        <f t="shared" si="1"/>
        <v>-0.65731070496083555</v>
      </c>
    </row>
    <row r="33" spans="1:9" ht="16.5" customHeight="1" x14ac:dyDescent="0.25">
      <c r="A33" s="48" t="s">
        <v>448</v>
      </c>
      <c r="B33" s="48" t="s">
        <v>377</v>
      </c>
      <c r="C33" s="49">
        <v>0</v>
      </c>
      <c r="D33" s="49">
        <v>0</v>
      </c>
      <c r="E33" s="49">
        <v>0</v>
      </c>
      <c r="F33" s="64">
        <v>0</v>
      </c>
      <c r="G33" s="49">
        <v>0</v>
      </c>
      <c r="H33" s="83"/>
      <c r="I33" s="50" t="str">
        <f t="shared" si="1"/>
        <v/>
      </c>
    </row>
    <row r="34" spans="1:9" ht="16.5" customHeight="1" x14ac:dyDescent="0.25">
      <c r="A34" s="48" t="s">
        <v>449</v>
      </c>
      <c r="B34" s="48" t="s">
        <v>379</v>
      </c>
      <c r="C34" s="49">
        <v>0</v>
      </c>
      <c r="D34" s="49">
        <v>0</v>
      </c>
      <c r="E34" s="49">
        <v>0</v>
      </c>
      <c r="F34" s="64">
        <v>0</v>
      </c>
      <c r="G34" s="49">
        <v>0</v>
      </c>
      <c r="H34" s="83"/>
      <c r="I34" s="50" t="str">
        <f t="shared" si="1"/>
        <v/>
      </c>
    </row>
    <row r="35" spans="1:9" ht="16.5" customHeight="1" x14ac:dyDescent="0.25">
      <c r="A35" s="48" t="s">
        <v>450</v>
      </c>
      <c r="B35" s="48" t="s">
        <v>381</v>
      </c>
      <c r="C35" s="49">
        <v>0</v>
      </c>
      <c r="D35" s="49">
        <v>0</v>
      </c>
      <c r="E35" s="49">
        <v>0</v>
      </c>
      <c r="F35" s="64">
        <v>0</v>
      </c>
      <c r="G35" s="49">
        <v>0</v>
      </c>
      <c r="H35" s="83"/>
      <c r="I35" s="50" t="str">
        <f t="shared" si="1"/>
        <v/>
      </c>
    </row>
    <row r="36" spans="1:9" ht="16.5" customHeight="1" x14ac:dyDescent="0.25">
      <c r="A36" s="54" t="s">
        <v>208</v>
      </c>
      <c r="B36" s="54"/>
      <c r="C36" s="55">
        <f>SUM(C3:C35)</f>
        <v>1459515</v>
      </c>
      <c r="D36" s="55">
        <f>SUM(D3:D35)</f>
        <v>1093764</v>
      </c>
      <c r="E36" s="55">
        <f>SUM(E3:E35)</f>
        <v>1313472</v>
      </c>
      <c r="F36" s="55">
        <f>SUM(F3:F35)</f>
        <v>659392</v>
      </c>
      <c r="G36" s="55">
        <f>SUM(G3:G35)</f>
        <v>1323904</v>
      </c>
      <c r="H36" s="83"/>
      <c r="I36" s="50">
        <f t="shared" si="1"/>
        <v>7.9423086293426894E-3</v>
      </c>
    </row>
    <row r="37" spans="1:9" s="45" customFormat="1" ht="16.5" customHeight="1" x14ac:dyDescent="0.25">
      <c r="A37" s="44" t="s">
        <v>382</v>
      </c>
      <c r="B37" s="44"/>
      <c r="C37" s="60"/>
      <c r="D37" s="60"/>
      <c r="E37" s="60"/>
      <c r="F37" s="60"/>
      <c r="G37" s="60"/>
      <c r="H37" s="83"/>
      <c r="I37" s="50" t="str">
        <f t="shared" si="1"/>
        <v/>
      </c>
    </row>
    <row r="38" spans="1:9" ht="12" customHeight="1" x14ac:dyDescent="0.25">
      <c r="A38" s="48" t="s">
        <v>451</v>
      </c>
      <c r="B38" s="48" t="s">
        <v>314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83"/>
      <c r="I38" s="50" t="str">
        <f>IF(G44=0,"",(G44-E44)/E44)</f>
        <v/>
      </c>
    </row>
    <row r="39" spans="1:9" x14ac:dyDescent="0.25">
      <c r="A39" s="48" t="s">
        <v>452</v>
      </c>
      <c r="B39" s="48" t="s">
        <v>318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83"/>
      <c r="I39" s="50" t="str">
        <f>IF(G39=0,"",(G39-E39)/E39)</f>
        <v/>
      </c>
    </row>
    <row r="40" spans="1:9" ht="11.25" customHeight="1" x14ac:dyDescent="0.25">
      <c r="A40" s="48" t="s">
        <v>453</v>
      </c>
      <c r="B40" s="48" t="s">
        <v>454</v>
      </c>
      <c r="C40" s="49">
        <v>0</v>
      </c>
      <c r="D40" s="49">
        <v>225241</v>
      </c>
      <c r="E40" s="49">
        <v>175000</v>
      </c>
      <c r="F40" s="49">
        <v>216857</v>
      </c>
      <c r="G40" s="49">
        <v>175000</v>
      </c>
      <c r="H40" s="83"/>
      <c r="I40" s="50">
        <f>IF(G40=0,"",(G40-E40)/E40)</f>
        <v>0</v>
      </c>
    </row>
    <row r="41" spans="1:9" x14ac:dyDescent="0.25">
      <c r="A41" s="48" t="s">
        <v>455</v>
      </c>
      <c r="B41" s="48" t="s">
        <v>217</v>
      </c>
      <c r="C41" s="49">
        <v>500</v>
      </c>
      <c r="D41" s="49">
        <v>41857</v>
      </c>
      <c r="E41" s="49">
        <v>3000</v>
      </c>
      <c r="F41" s="49">
        <v>42965</v>
      </c>
      <c r="G41" s="49">
        <v>3000</v>
      </c>
      <c r="H41" s="83"/>
      <c r="I41" s="50">
        <f>IF(G41=0,"",(G41-E41)/E41)</f>
        <v>0</v>
      </c>
    </row>
    <row r="42" spans="1:9" ht="12" customHeight="1" x14ac:dyDescent="0.25">
      <c r="A42" s="48" t="s">
        <v>456</v>
      </c>
      <c r="B42" s="48" t="s">
        <v>390</v>
      </c>
      <c r="C42" s="49">
        <v>15000</v>
      </c>
      <c r="D42" s="49">
        <v>62599</v>
      </c>
      <c r="E42" s="49">
        <v>15000</v>
      </c>
      <c r="F42" s="49">
        <v>8088</v>
      </c>
      <c r="G42" s="49">
        <v>15000</v>
      </c>
      <c r="H42" s="83"/>
      <c r="I42" s="50">
        <f>IF(G42=0,"",(G42-E42)/E42)</f>
        <v>0</v>
      </c>
    </row>
    <row r="43" spans="1:9" x14ac:dyDescent="0.25">
      <c r="A43" s="48" t="s">
        <v>457</v>
      </c>
      <c r="B43" s="48" t="s">
        <v>335</v>
      </c>
      <c r="C43" s="49"/>
      <c r="D43" s="49"/>
      <c r="E43" s="49"/>
      <c r="F43" s="49">
        <v>3758</v>
      </c>
      <c r="G43" s="49"/>
      <c r="H43" s="83"/>
      <c r="I43" s="50"/>
    </row>
    <row r="44" spans="1:9" ht="11.25" customHeight="1" x14ac:dyDescent="0.25">
      <c r="A44" s="48" t="s">
        <v>458</v>
      </c>
      <c r="B44" s="48" t="s">
        <v>459</v>
      </c>
      <c r="C44" s="49">
        <v>0</v>
      </c>
      <c r="D44" s="49">
        <v>65</v>
      </c>
      <c r="E44" s="49">
        <v>0</v>
      </c>
      <c r="F44" s="49" t="s">
        <v>13</v>
      </c>
      <c r="G44" s="49">
        <v>0</v>
      </c>
      <c r="H44" s="100"/>
      <c r="I44" s="50" t="str">
        <f t="shared" ref="I44:I49" si="2">IF(G44=0,"",(G44-E44)/E44)</f>
        <v/>
      </c>
    </row>
    <row r="45" spans="1:9" x14ac:dyDescent="0.25">
      <c r="A45" s="48" t="s">
        <v>460</v>
      </c>
      <c r="B45" s="48" t="s">
        <v>461</v>
      </c>
      <c r="C45" s="49">
        <v>126130</v>
      </c>
      <c r="D45" s="49">
        <v>197724</v>
      </c>
      <c r="E45" s="49">
        <v>200000</v>
      </c>
      <c r="F45" s="49" t="s">
        <v>13</v>
      </c>
      <c r="G45" s="49">
        <v>200000</v>
      </c>
      <c r="H45" s="57"/>
      <c r="I45" s="50">
        <f t="shared" si="2"/>
        <v>0</v>
      </c>
    </row>
    <row r="46" spans="1:9" ht="11.25" customHeight="1" x14ac:dyDescent="0.25">
      <c r="A46" s="48" t="s">
        <v>462</v>
      </c>
      <c r="B46" s="48" t="s">
        <v>463</v>
      </c>
      <c r="C46" s="49"/>
      <c r="D46" s="49"/>
      <c r="E46" s="49"/>
      <c r="F46" s="49">
        <v>0</v>
      </c>
      <c r="G46" s="49"/>
      <c r="H46" s="57"/>
      <c r="I46" s="50" t="str">
        <f t="shared" si="2"/>
        <v/>
      </c>
    </row>
    <row r="47" spans="1:9" x14ac:dyDescent="0.25">
      <c r="A47" s="48" t="s">
        <v>464</v>
      </c>
      <c r="B47" s="48" t="s">
        <v>249</v>
      </c>
      <c r="C47" s="49">
        <v>0</v>
      </c>
      <c r="D47" s="49">
        <v>500204</v>
      </c>
      <c r="E47" s="49">
        <v>415176</v>
      </c>
      <c r="F47" s="49" t="s">
        <v>13</v>
      </c>
      <c r="G47" s="49">
        <v>418889</v>
      </c>
      <c r="H47" s="57"/>
      <c r="I47" s="50">
        <f t="shared" si="2"/>
        <v>8.9431951750582883E-3</v>
      </c>
    </row>
    <row r="48" spans="1:9" ht="11.25" customHeight="1" x14ac:dyDescent="0.25">
      <c r="A48" s="48" t="s">
        <v>465</v>
      </c>
      <c r="B48" s="48" t="s">
        <v>466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96"/>
      <c r="I48" s="50" t="str">
        <f t="shared" si="2"/>
        <v/>
      </c>
    </row>
    <row r="49" spans="1:9" x14ac:dyDescent="0.25">
      <c r="A49" s="54" t="s">
        <v>252</v>
      </c>
      <c r="B49" s="54"/>
      <c r="C49" s="55">
        <f>SUM(C38:C48)</f>
        <v>141630</v>
      </c>
      <c r="D49" s="55">
        <f>SUM(D38:D48)</f>
        <v>1027690</v>
      </c>
      <c r="E49" s="55">
        <f>SUM(E38:E48)</f>
        <v>808176</v>
      </c>
      <c r="F49" s="55">
        <f>SUM(F38:F48)</f>
        <v>271668</v>
      </c>
      <c r="G49" s="55">
        <f>SUM(G38:G48)</f>
        <v>811889</v>
      </c>
      <c r="H49" s="57"/>
      <c r="I49" s="50">
        <f t="shared" si="2"/>
        <v>4.5942962918968143E-3</v>
      </c>
    </row>
    <row r="50" spans="1:9" ht="12" customHeight="1" x14ac:dyDescent="0.25">
      <c r="A50" s="57"/>
      <c r="B50" s="57"/>
      <c r="C50" s="58"/>
      <c r="D50" s="58"/>
      <c r="E50" s="58"/>
      <c r="F50" s="58"/>
      <c r="G50" s="58"/>
      <c r="H50" s="57"/>
    </row>
    <row r="51" spans="1:9" x14ac:dyDescent="0.25">
      <c r="A51" s="48" t="s">
        <v>13</v>
      </c>
      <c r="B51" s="48" t="s">
        <v>253</v>
      </c>
      <c r="C51" s="64">
        <v>134200</v>
      </c>
      <c r="D51" s="64">
        <v>134200</v>
      </c>
      <c r="E51" s="64">
        <v>300000</v>
      </c>
      <c r="F51" s="64"/>
      <c r="G51" s="64">
        <v>165000</v>
      </c>
      <c r="H51" s="57"/>
      <c r="I51" s="50">
        <f>IF(G51=0,"",(G51-E51)/E51)</f>
        <v>-0.45</v>
      </c>
    </row>
    <row r="52" spans="1:9" ht="11.25" customHeight="1" x14ac:dyDescent="0.25">
      <c r="A52" s="57"/>
      <c r="B52" s="57"/>
      <c r="C52" s="58"/>
      <c r="D52" s="58"/>
      <c r="E52" s="58"/>
      <c r="F52" s="58"/>
      <c r="G52" s="58"/>
      <c r="H52" s="57"/>
      <c r="I52" s="50" t="str">
        <f>IF(G52=0,"",(G52-E52)/E52)</f>
        <v/>
      </c>
    </row>
    <row r="53" spans="1:9" x14ac:dyDescent="0.25">
      <c r="A53" s="48" t="s">
        <v>451</v>
      </c>
      <c r="B53" s="48" t="s">
        <v>255</v>
      </c>
      <c r="C53" s="49">
        <f>C36-C49-C51</f>
        <v>1183685</v>
      </c>
      <c r="D53" s="49">
        <f>D36-D49-D51</f>
        <v>-68126</v>
      </c>
      <c r="E53" s="49">
        <f>E36-E49-E51</f>
        <v>205296</v>
      </c>
      <c r="F53" s="49">
        <v>0</v>
      </c>
      <c r="G53" s="49">
        <f>G36-G49-G51</f>
        <v>347015</v>
      </c>
      <c r="H53" s="57"/>
      <c r="I53" s="50">
        <f>IF(G53=0,"",(G53-E53)/E53)</f>
        <v>0.69031544696438318</v>
      </c>
    </row>
    <row r="54" spans="1:9" ht="12" customHeight="1" x14ac:dyDescent="0.25">
      <c r="A54" s="57"/>
      <c r="B54" s="57"/>
      <c r="C54" s="58" t="s">
        <v>13</v>
      </c>
      <c r="D54" s="58" t="s">
        <v>13</v>
      </c>
      <c r="E54" s="58" t="s">
        <v>13</v>
      </c>
      <c r="F54" s="58"/>
      <c r="G54" s="58" t="s">
        <v>13</v>
      </c>
      <c r="H54" s="57"/>
    </row>
    <row r="55" spans="1:9" x14ac:dyDescent="0.25">
      <c r="A55" s="57"/>
      <c r="B55" s="57" t="s">
        <v>256</v>
      </c>
      <c r="C55" s="76">
        <f>SUM(C49+C51+C53)</f>
        <v>1459515</v>
      </c>
      <c r="D55" s="76">
        <f>SUM(D49+D51+D53)</f>
        <v>1093764</v>
      </c>
      <c r="E55" s="76">
        <f>SUM(E49+E51+E53)</f>
        <v>1313472</v>
      </c>
      <c r="F55" s="76">
        <f>SUM(F49+F51+F53)</f>
        <v>271668</v>
      </c>
      <c r="G55" s="76">
        <f>SUM(G49+G51+G53)</f>
        <v>1323904</v>
      </c>
      <c r="H55" s="57"/>
    </row>
    <row r="56" spans="1:9" ht="12" customHeight="1" x14ac:dyDescent="0.25">
      <c r="A56" s="57"/>
      <c r="B56" s="57"/>
      <c r="C56" s="58"/>
      <c r="D56" s="58"/>
      <c r="E56" s="58"/>
      <c r="F56" s="76"/>
      <c r="G56" s="58"/>
      <c r="H56" s="57"/>
    </row>
    <row r="57" spans="1:9" x14ac:dyDescent="0.25">
      <c r="A57" s="57"/>
      <c r="B57" s="57" t="s">
        <v>257</v>
      </c>
      <c r="C57" s="76">
        <f>SUM(C55-C36)</f>
        <v>0</v>
      </c>
      <c r="D57" s="76">
        <f>SUM(D55-D36)</f>
        <v>0</v>
      </c>
      <c r="E57" s="76">
        <f>SUM(E55-E36)</f>
        <v>0</v>
      </c>
      <c r="F57" s="76">
        <f>SUM(F55-F36)</f>
        <v>-387724</v>
      </c>
      <c r="G57" s="76">
        <f>SUM(G55-G36)</f>
        <v>0</v>
      </c>
      <c r="H57" s="57"/>
    </row>
    <row r="58" spans="1:9" ht="12" customHeight="1" x14ac:dyDescent="0.25">
      <c r="A58" s="57"/>
      <c r="B58" s="57"/>
      <c r="C58" s="58"/>
      <c r="D58" s="58"/>
      <c r="E58" s="58"/>
      <c r="F58" s="58"/>
      <c r="G58" s="58"/>
      <c r="H58" s="57"/>
    </row>
    <row r="59" spans="1:9" x14ac:dyDescent="0.25">
      <c r="A59" s="57"/>
      <c r="B59" s="57" t="s">
        <v>258</v>
      </c>
      <c r="C59" s="58">
        <f>SUM(C49+C53)</f>
        <v>1325315</v>
      </c>
      <c r="D59" s="58">
        <f>SUM(D49+D53)</f>
        <v>959564</v>
      </c>
      <c r="E59" s="58">
        <f>SUM(E49+E53)</f>
        <v>1013472</v>
      </c>
      <c r="F59" s="58">
        <f>SUM(F49+F53)</f>
        <v>271668</v>
      </c>
      <c r="G59" s="58">
        <f>SUM(G49+G53)</f>
        <v>1158904</v>
      </c>
      <c r="H59" s="57"/>
    </row>
    <row r="60" spans="1:9" x14ac:dyDescent="0.25">
      <c r="A60" s="57"/>
      <c r="B60" s="57"/>
      <c r="C60" s="58"/>
      <c r="D60" s="58"/>
      <c r="E60" s="58"/>
      <c r="F60" s="58"/>
      <c r="G60" s="58"/>
      <c r="H60" s="57"/>
    </row>
    <row r="61" spans="1:9" x14ac:dyDescent="0.25">
      <c r="A61" s="57"/>
      <c r="B61" s="57" t="s">
        <v>259</v>
      </c>
      <c r="C61" s="58">
        <f>SUM(-C36)</f>
        <v>-1459515</v>
      </c>
      <c r="D61" s="58">
        <f>SUM(-D36)</f>
        <v>-1093764</v>
      </c>
      <c r="E61" s="58">
        <f>SUM(-E36)</f>
        <v>-1313472</v>
      </c>
      <c r="F61" s="58">
        <f>SUM(-F36)</f>
        <v>-659392</v>
      </c>
      <c r="G61" s="58">
        <f>SUM(-G36)</f>
        <v>-1323904</v>
      </c>
      <c r="H61" s="57"/>
    </row>
    <row r="62" spans="1:9" x14ac:dyDescent="0.25">
      <c r="A62" s="57"/>
      <c r="B62" s="57"/>
      <c r="C62" s="58"/>
      <c r="D62" s="58"/>
      <c r="E62" s="58"/>
      <c r="F62" s="58"/>
      <c r="G62" s="58"/>
      <c r="H62" s="57"/>
    </row>
    <row r="63" spans="1:9" ht="12" customHeight="1" x14ac:dyDescent="0.25">
      <c r="A63" s="57"/>
      <c r="B63" s="57" t="s">
        <v>260</v>
      </c>
      <c r="C63" s="58">
        <f>SUM(C59:C61)</f>
        <v>-134200</v>
      </c>
      <c r="D63" s="58">
        <f>SUM(D59:D61)</f>
        <v>-134200</v>
      </c>
      <c r="E63" s="58">
        <f>SUM(E59:E61)</f>
        <v>-300000</v>
      </c>
      <c r="F63" s="58">
        <f>SUM(F59:F61)</f>
        <v>-387724</v>
      </c>
      <c r="G63" s="58">
        <f>SUM(G59:G61)</f>
        <v>-165000</v>
      </c>
      <c r="H63" s="57"/>
    </row>
    <row r="64" spans="1:9" x14ac:dyDescent="0.25">
      <c r="A64" s="57"/>
      <c r="B64" s="57"/>
      <c r="C64" s="58"/>
      <c r="D64" s="58"/>
      <c r="E64" s="58"/>
      <c r="F64" s="58"/>
      <c r="G64" s="58"/>
      <c r="H64" s="57"/>
    </row>
    <row r="65" spans="1:8" x14ac:dyDescent="0.25">
      <c r="A65" s="57"/>
      <c r="B65" s="57" t="s">
        <v>261</v>
      </c>
      <c r="C65" s="58">
        <v>575000</v>
      </c>
      <c r="D65" s="58">
        <v>575000</v>
      </c>
      <c r="E65" s="58">
        <v>575000</v>
      </c>
      <c r="F65" s="58"/>
      <c r="G65" s="58">
        <v>575000</v>
      </c>
      <c r="H65" s="57"/>
    </row>
    <row r="66" spans="1:8" x14ac:dyDescent="0.25">
      <c r="A66" s="57"/>
      <c r="B66" s="57"/>
      <c r="C66" s="58"/>
      <c r="D66" s="58"/>
      <c r="E66" s="58"/>
      <c r="F66" s="58"/>
      <c r="G66" s="58"/>
      <c r="H66" s="57"/>
    </row>
    <row r="67" spans="1:8" x14ac:dyDescent="0.25">
      <c r="A67" s="57"/>
      <c r="B67" s="57" t="s">
        <v>344</v>
      </c>
      <c r="C67" s="58">
        <f>SUM(C63:C65)</f>
        <v>440800</v>
      </c>
      <c r="D67" s="58">
        <f>SUM(D63:D65)</f>
        <v>440800</v>
      </c>
      <c r="E67" s="58">
        <f>SUM(E63:E65)</f>
        <v>275000</v>
      </c>
      <c r="F67" s="57"/>
      <c r="G67" s="58">
        <f>SUM(G63:G65)</f>
        <v>410000</v>
      </c>
      <c r="H67" s="57"/>
    </row>
    <row r="68" spans="1:8" x14ac:dyDescent="0.25">
      <c r="A68" s="57"/>
      <c r="B68" s="57"/>
      <c r="C68" s="58"/>
      <c r="D68" s="58"/>
      <c r="E68" s="58"/>
      <c r="F68" s="58"/>
      <c r="G68" s="58"/>
      <c r="H68" s="57"/>
    </row>
    <row r="69" spans="1:8" x14ac:dyDescent="0.25">
      <c r="A69" s="57"/>
      <c r="B69" s="59" t="s">
        <v>263</v>
      </c>
      <c r="C69" s="57"/>
      <c r="D69" s="57"/>
      <c r="E69" s="57"/>
      <c r="F69" s="57"/>
      <c r="G69" s="57"/>
      <c r="H69" s="57"/>
    </row>
    <row r="70" spans="1:8" x14ac:dyDescent="0.25">
      <c r="A70" s="57"/>
      <c r="B70" s="57"/>
      <c r="C70" s="58"/>
      <c r="D70" s="58"/>
      <c r="E70" s="58"/>
      <c r="F70" s="58"/>
      <c r="G70" s="58"/>
      <c r="H70" s="57"/>
    </row>
    <row r="71" spans="1:8" x14ac:dyDescent="0.25">
      <c r="A71" s="57"/>
      <c r="B71" s="57" t="s">
        <v>264</v>
      </c>
      <c r="C71" s="57"/>
      <c r="D71" s="57"/>
      <c r="E71" s="57"/>
      <c r="F71" s="57"/>
      <c r="G71" s="57"/>
      <c r="H71" s="57"/>
    </row>
    <row r="72" spans="1:8" x14ac:dyDescent="0.25">
      <c r="A72" s="57"/>
      <c r="B72" s="57" t="s">
        <v>396</v>
      </c>
      <c r="C72" s="57"/>
      <c r="D72" s="57"/>
      <c r="E72" s="57"/>
      <c r="F72" s="57"/>
      <c r="G72" s="57"/>
    </row>
    <row r="73" spans="1:8" x14ac:dyDescent="0.25">
      <c r="A73" s="57"/>
      <c r="B73" s="57" t="s">
        <v>265</v>
      </c>
      <c r="C73" s="57"/>
      <c r="D73" s="57"/>
      <c r="E73" s="57"/>
      <c r="F73" s="57"/>
      <c r="G73" s="57"/>
    </row>
    <row r="74" spans="1:8" x14ac:dyDescent="0.25">
      <c r="A74" s="57"/>
      <c r="B74" s="57" t="s">
        <v>345</v>
      </c>
      <c r="C74" s="57"/>
      <c r="D74" s="57"/>
      <c r="E74" s="57"/>
      <c r="F74" s="57"/>
      <c r="G74" s="57"/>
    </row>
    <row r="75" spans="1:8" x14ac:dyDescent="0.25">
      <c r="A75" s="57"/>
      <c r="B75" s="57"/>
      <c r="C75" s="58"/>
      <c r="D75" s="58"/>
      <c r="E75" s="58"/>
      <c r="F75" s="58"/>
      <c r="G75" s="58"/>
    </row>
    <row r="76" spans="1:8" x14ac:dyDescent="0.25">
      <c r="A76" s="57"/>
      <c r="B76" s="57" t="s">
        <v>267</v>
      </c>
      <c r="C76" s="57"/>
      <c r="D76" s="57"/>
      <c r="E76" s="57"/>
      <c r="F76" s="57"/>
      <c r="G76" s="57"/>
    </row>
  </sheetData>
  <pageMargins left="0.25" right="0.25" top="0.75" bottom="0.25" header="0.30000000000000004" footer="0"/>
  <pageSetup paperSize="0" fitToHeight="0" orientation="landscape" horizontalDpi="0" verticalDpi="0" copies="0"/>
  <headerFooter>
    <oddHeader>&amp;CDB Fund: Highway Outside Village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5E8C-9490-447E-9A20-4E9F0B659FED}">
  <sheetPr>
    <pageSetUpPr fitToPage="1"/>
  </sheetPr>
  <dimension ref="A1:FH40"/>
  <sheetViews>
    <sheetView workbookViewId="0">
      <selection activeCell="M12" sqref="M12"/>
    </sheetView>
  </sheetViews>
  <sheetFormatPr defaultRowHeight="15" x14ac:dyDescent="0.25"/>
  <cols>
    <col min="1" max="1" width="13.7109375" customWidth="1"/>
    <col min="2" max="2" width="57.7109375" customWidth="1"/>
    <col min="3" max="7" width="14.7109375" customWidth="1"/>
    <col min="8" max="8" width="2.7109375" customWidth="1"/>
    <col min="9" max="9" width="8.7109375" customWidth="1"/>
    <col min="10" max="10" width="9.140625" customWidth="1"/>
  </cols>
  <sheetData>
    <row r="1" spans="1:164" ht="45" x14ac:dyDescent="0.25">
      <c r="A1" s="40" t="s">
        <v>29</v>
      </c>
      <c r="B1" s="41" t="s">
        <v>30</v>
      </c>
      <c r="C1" s="42">
        <v>2023</v>
      </c>
      <c r="D1" s="42" t="s">
        <v>32</v>
      </c>
      <c r="E1" s="42">
        <v>2024</v>
      </c>
      <c r="F1" s="42" t="s">
        <v>34</v>
      </c>
      <c r="G1" s="42">
        <v>2025</v>
      </c>
      <c r="I1" s="43" t="s">
        <v>35</v>
      </c>
    </row>
    <row r="2" spans="1:164" x14ac:dyDescent="0.25">
      <c r="A2" s="44" t="s">
        <v>5</v>
      </c>
      <c r="B2" s="44"/>
      <c r="C2" s="44"/>
      <c r="D2" s="44"/>
      <c r="E2" s="44"/>
      <c r="F2" s="44"/>
      <c r="G2" s="44"/>
    </row>
    <row r="3" spans="1:164" x14ac:dyDescent="0.25">
      <c r="A3" s="101" t="s">
        <v>467</v>
      </c>
      <c r="B3" s="101" t="s">
        <v>468</v>
      </c>
      <c r="C3" s="102">
        <v>4500</v>
      </c>
      <c r="D3" s="102">
        <v>4500</v>
      </c>
      <c r="E3" s="102">
        <v>9362</v>
      </c>
      <c r="F3" s="102">
        <v>9362</v>
      </c>
      <c r="G3" s="102">
        <v>0</v>
      </c>
      <c r="I3" s="50" t="str">
        <f>IF(G3=0,"",(G3-E3)/E3)</f>
        <v/>
      </c>
    </row>
    <row r="4" spans="1:164" s="103" customFormat="1" x14ac:dyDescent="0.25">
      <c r="A4" s="101" t="s">
        <v>469</v>
      </c>
      <c r="B4" s="101" t="s">
        <v>470</v>
      </c>
      <c r="C4" s="102">
        <v>0</v>
      </c>
      <c r="D4" s="102">
        <v>181</v>
      </c>
      <c r="E4" s="102">
        <v>1085</v>
      </c>
      <c r="F4" s="102">
        <v>1085</v>
      </c>
      <c r="G4" s="102">
        <v>1385</v>
      </c>
      <c r="H4"/>
      <c r="I4" s="50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x14ac:dyDescent="0.25">
      <c r="A5" s="101" t="s">
        <v>471</v>
      </c>
      <c r="B5" s="101" t="s">
        <v>472</v>
      </c>
      <c r="C5" s="102"/>
      <c r="D5" s="102"/>
      <c r="E5" s="102"/>
      <c r="F5" s="102"/>
      <c r="G5" s="102">
        <v>38980</v>
      </c>
      <c r="H5" s="103"/>
      <c r="I5" s="50">
        <f t="shared" ref="I5:I17" si="0">IF(G6=0,"",(G6-E6)/E6)</f>
        <v>2.8637886474586005</v>
      </c>
    </row>
    <row r="6" spans="1:164" x14ac:dyDescent="0.25">
      <c r="A6" s="54" t="s">
        <v>208</v>
      </c>
      <c r="B6" s="101"/>
      <c r="C6" s="102">
        <f>SUM(C3:C3)</f>
        <v>4500</v>
      </c>
      <c r="D6" s="102">
        <f>SUM(D3:D3)</f>
        <v>4500</v>
      </c>
      <c r="E6" s="102">
        <f>SUM(E3:E4)</f>
        <v>10447</v>
      </c>
      <c r="F6" s="102">
        <f>SUM(F3:F4)</f>
        <v>10447</v>
      </c>
      <c r="G6" s="102">
        <f>SUM(G3:G5)</f>
        <v>40365</v>
      </c>
      <c r="I6" s="50" t="str">
        <f t="shared" si="0"/>
        <v/>
      </c>
    </row>
    <row r="7" spans="1:164" x14ac:dyDescent="0.25">
      <c r="C7" s="104"/>
      <c r="D7" s="104"/>
      <c r="E7" s="104"/>
      <c r="F7" s="104"/>
      <c r="G7" s="104"/>
      <c r="I7" s="50" t="str">
        <f t="shared" si="0"/>
        <v/>
      </c>
    </row>
    <row r="8" spans="1:164" x14ac:dyDescent="0.25">
      <c r="A8" s="44" t="s">
        <v>209</v>
      </c>
      <c r="C8" s="104"/>
      <c r="D8" s="104"/>
      <c r="E8" s="104"/>
      <c r="F8" s="104"/>
      <c r="G8" s="104"/>
      <c r="I8" s="50">
        <f t="shared" si="0"/>
        <v>0.27649769585253459</v>
      </c>
    </row>
    <row r="9" spans="1:164" x14ac:dyDescent="0.25">
      <c r="A9" s="101" t="s">
        <v>473</v>
      </c>
      <c r="B9" s="101" t="s">
        <v>474</v>
      </c>
      <c r="C9" s="102">
        <v>0</v>
      </c>
      <c r="D9" s="102">
        <v>0</v>
      </c>
      <c r="E9" s="102">
        <v>1085</v>
      </c>
      <c r="F9" s="102">
        <v>1085</v>
      </c>
      <c r="G9" s="102">
        <v>1385</v>
      </c>
      <c r="I9" s="50" t="str">
        <f t="shared" si="0"/>
        <v/>
      </c>
    </row>
    <row r="10" spans="1:164" x14ac:dyDescent="0.25">
      <c r="A10" s="101" t="s">
        <v>475</v>
      </c>
      <c r="B10" s="101" t="s">
        <v>476</v>
      </c>
      <c r="C10" s="102">
        <v>0</v>
      </c>
      <c r="D10" s="102">
        <v>181</v>
      </c>
      <c r="E10" s="102">
        <v>0</v>
      </c>
      <c r="F10" s="102">
        <v>0</v>
      </c>
      <c r="G10" s="102">
        <v>0</v>
      </c>
      <c r="I10" s="50" t="str">
        <f t="shared" si="0"/>
        <v/>
      </c>
    </row>
    <row r="11" spans="1:164" x14ac:dyDescent="0.25">
      <c r="A11" s="101" t="s">
        <v>477</v>
      </c>
      <c r="B11" s="101" t="s">
        <v>478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I11" s="50" t="str">
        <f t="shared" si="0"/>
        <v/>
      </c>
    </row>
    <row r="12" spans="1:164" s="103" customFormat="1" x14ac:dyDescent="0.25">
      <c r="A12" s="101" t="s">
        <v>479</v>
      </c>
      <c r="B12" s="101" t="s">
        <v>480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/>
      <c r="I12" s="50" t="str">
        <f t="shared" si="0"/>
        <v/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A13" s="101" t="s">
        <v>481</v>
      </c>
      <c r="B13" s="101" t="s">
        <v>217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I13" s="50">
        <f t="shared" si="0"/>
        <v>0.27649769585253459</v>
      </c>
    </row>
    <row r="14" spans="1:164" s="103" customFormat="1" x14ac:dyDescent="0.25">
      <c r="A14" s="54" t="s">
        <v>252</v>
      </c>
      <c r="B14" s="101"/>
      <c r="C14" s="102">
        <f>SUM(C9:C13)</f>
        <v>0</v>
      </c>
      <c r="D14" s="102">
        <f>SUM(D9:D13)</f>
        <v>181</v>
      </c>
      <c r="E14" s="102">
        <f>SUM(E9:E13)</f>
        <v>1085</v>
      </c>
      <c r="F14" s="102">
        <f>SUM(F9:F13)</f>
        <v>1085</v>
      </c>
      <c r="G14" s="102">
        <f>SUM(G9:G13)</f>
        <v>1385</v>
      </c>
      <c r="H14"/>
      <c r="I14" s="50" t="str">
        <f t="shared" si="0"/>
        <v/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C15" s="104"/>
      <c r="D15" s="104"/>
      <c r="E15" s="104"/>
      <c r="F15" s="104"/>
      <c r="G15" s="104"/>
      <c r="I15" s="50" t="str">
        <f t="shared" si="0"/>
        <v/>
      </c>
    </row>
    <row r="16" spans="1:164" s="103" customFormat="1" ht="15.75" thickBot="1" x14ac:dyDescent="0.3">
      <c r="A16" s="73" t="s">
        <v>13</v>
      </c>
      <c r="B16" s="73" t="s">
        <v>253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/>
      <c r="I16" s="50" t="str">
        <f t="shared" si="0"/>
        <v/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1:9" x14ac:dyDescent="0.25">
      <c r="H17" s="103"/>
      <c r="I17" s="50">
        <f t="shared" si="0"/>
        <v>3.1636402478102967</v>
      </c>
    </row>
    <row r="18" spans="1:9" ht="15.75" thickBot="1" x14ac:dyDescent="0.3">
      <c r="A18" s="73" t="s">
        <v>482</v>
      </c>
      <c r="B18" s="73" t="s">
        <v>255</v>
      </c>
      <c r="C18" s="102">
        <f>C6-C14-C16</f>
        <v>4500</v>
      </c>
      <c r="D18" s="102">
        <f>D6-D14-D16</f>
        <v>4319</v>
      </c>
      <c r="E18" s="102">
        <f>E6-E14-E16</f>
        <v>9362</v>
      </c>
      <c r="F18" s="105">
        <f>F6-F14-F16</f>
        <v>9362</v>
      </c>
      <c r="G18" s="105">
        <f>G6-G14-G16</f>
        <v>38980</v>
      </c>
    </row>
    <row r="21" spans="1:9" x14ac:dyDescent="0.25">
      <c r="B21" t="s">
        <v>256</v>
      </c>
      <c r="C21" s="104">
        <f>SUM(C14+C16+C18)</f>
        <v>4500</v>
      </c>
      <c r="D21" s="104">
        <f>SUM(D14+D16+D18)</f>
        <v>4500</v>
      </c>
      <c r="E21" s="104">
        <f>SUM(E14+E16+E18)</f>
        <v>10447</v>
      </c>
      <c r="F21" s="104">
        <f>SUM(F14+F16+F18)</f>
        <v>10447</v>
      </c>
      <c r="G21" s="104">
        <f>SUM(G14+G16+G18)</f>
        <v>40365</v>
      </c>
    </row>
    <row r="22" spans="1:9" x14ac:dyDescent="0.25">
      <c r="F22" s="104"/>
    </row>
    <row r="23" spans="1:9" x14ac:dyDescent="0.25">
      <c r="B23" t="s">
        <v>257</v>
      </c>
      <c r="C23" s="104">
        <f>SUM(C21-C6)</f>
        <v>0</v>
      </c>
      <c r="D23" s="104">
        <f>SUM(D21-D6)</f>
        <v>0</v>
      </c>
      <c r="E23" s="104">
        <f>SUM(E21-E6)</f>
        <v>0</v>
      </c>
      <c r="F23" s="104">
        <f>SUM(F21-F6)</f>
        <v>0</v>
      </c>
      <c r="G23" s="104">
        <f>SUM(G21-G6)</f>
        <v>0</v>
      </c>
    </row>
    <row r="25" spans="1:9" x14ac:dyDescent="0.25">
      <c r="B25" t="s">
        <v>258</v>
      </c>
      <c r="C25" s="51">
        <f>SUM(C14+C18)</f>
        <v>4500</v>
      </c>
      <c r="D25" s="51">
        <f>SUM(D14+D18)</f>
        <v>4500</v>
      </c>
      <c r="E25" s="51">
        <f>SUM(E14+E18)</f>
        <v>10447</v>
      </c>
      <c r="F25" s="51">
        <f>SUM(F14+F18)</f>
        <v>10447</v>
      </c>
      <c r="G25" s="51">
        <f>SUM(G14+G18)</f>
        <v>40365</v>
      </c>
    </row>
    <row r="26" spans="1:9" x14ac:dyDescent="0.25">
      <c r="F26" s="51"/>
    </row>
    <row r="27" spans="1:9" x14ac:dyDescent="0.25">
      <c r="B27" t="s">
        <v>259</v>
      </c>
      <c r="C27" s="51">
        <f>SUM(-C6)</f>
        <v>-4500</v>
      </c>
      <c r="D27" s="51">
        <f>SUM(-D6)</f>
        <v>-4500</v>
      </c>
      <c r="E27" s="51">
        <f>SUM(-E6)</f>
        <v>-10447</v>
      </c>
      <c r="F27" s="51">
        <f>SUM(-F6)</f>
        <v>-10447</v>
      </c>
      <c r="G27" s="51">
        <f>SUM(-G6)</f>
        <v>-40365</v>
      </c>
    </row>
    <row r="28" spans="1:9" x14ac:dyDescent="0.25">
      <c r="F28" s="51"/>
    </row>
    <row r="29" spans="1:9" x14ac:dyDescent="0.25">
      <c r="B29" t="s">
        <v>260</v>
      </c>
      <c r="C29" s="51">
        <f>SUM(C25:C27)</f>
        <v>0</v>
      </c>
      <c r="D29" s="51">
        <f>SUM(D25:D27)</f>
        <v>0</v>
      </c>
      <c r="E29" s="51">
        <f>SUM(E25:E27)</f>
        <v>0</v>
      </c>
      <c r="F29" s="51">
        <f>SUM(F25:F27)</f>
        <v>0</v>
      </c>
      <c r="G29" s="51">
        <f>SUM(G25:G27)</f>
        <v>0</v>
      </c>
    </row>
    <row r="31" spans="1:9" x14ac:dyDescent="0.25">
      <c r="B31" t="s">
        <v>261</v>
      </c>
    </row>
    <row r="33" spans="2:2" x14ac:dyDescent="0.25">
      <c r="B33" t="s">
        <v>344</v>
      </c>
    </row>
    <row r="35" spans="2:2" x14ac:dyDescent="0.25">
      <c r="B35" s="106" t="s">
        <v>263</v>
      </c>
    </row>
    <row r="37" spans="2:2" x14ac:dyDescent="0.25">
      <c r="B37" t="s">
        <v>265</v>
      </c>
    </row>
    <row r="38" spans="2:2" x14ac:dyDescent="0.25">
      <c r="B38" t="s">
        <v>345</v>
      </c>
    </row>
    <row r="40" spans="2:2" x14ac:dyDescent="0.25">
      <c r="B40" t="s">
        <v>267</v>
      </c>
    </row>
  </sheetData>
  <pageMargins left="0.5" right="0.5" top="0.75" bottom="0.5" header="0.30000000000000004" footer="0"/>
  <pageSetup paperSize="0" orientation="landscape" horizontalDpi="0" verticalDpi="0" copies="0"/>
  <headerFooter>
    <oddHeader>&amp;CWater District #1: Rt. 98 South of Village of Alexander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1CEA1-C075-48F5-9955-333BB9C5DBB0}">
  <sheetPr>
    <pageSetUpPr fitToPage="1"/>
  </sheetPr>
  <dimension ref="A1:I41"/>
  <sheetViews>
    <sheetView topLeftCell="A3" workbookViewId="0">
      <selection activeCell="K13" sqref="K13"/>
    </sheetView>
  </sheetViews>
  <sheetFormatPr defaultRowHeight="15" x14ac:dyDescent="0.25"/>
  <cols>
    <col min="1" max="1" width="14.7109375" customWidth="1"/>
    <col min="2" max="2" width="47.7109375" customWidth="1"/>
    <col min="3" max="7" width="14.7109375" customWidth="1"/>
    <col min="8" max="8" width="2.7109375" customWidth="1"/>
    <col min="9" max="9" width="8.7109375" style="57" customWidth="1"/>
    <col min="10" max="10" width="9.140625" customWidth="1"/>
  </cols>
  <sheetData>
    <row r="1" spans="1:9" ht="45" x14ac:dyDescent="0.25">
      <c r="A1" s="40" t="s">
        <v>29</v>
      </c>
      <c r="B1" s="41" t="s">
        <v>30</v>
      </c>
      <c r="C1" s="42">
        <v>2023</v>
      </c>
      <c r="D1" s="42" t="s">
        <v>32</v>
      </c>
      <c r="E1" s="42">
        <v>2024</v>
      </c>
      <c r="F1" s="42" t="s">
        <v>34</v>
      </c>
      <c r="G1" s="42">
        <v>2025</v>
      </c>
      <c r="I1" s="43" t="s">
        <v>35</v>
      </c>
    </row>
    <row r="2" spans="1:9" x14ac:dyDescent="0.25">
      <c r="A2" s="44" t="s">
        <v>5</v>
      </c>
      <c r="B2" s="44"/>
      <c r="C2" s="44"/>
      <c r="D2" s="44"/>
      <c r="E2" s="44"/>
      <c r="F2" s="44"/>
      <c r="G2" s="44"/>
      <c r="I2"/>
    </row>
    <row r="3" spans="1:9" x14ac:dyDescent="0.25">
      <c r="A3" s="101" t="s">
        <v>483</v>
      </c>
      <c r="B3" s="101" t="s">
        <v>71</v>
      </c>
      <c r="C3" s="102">
        <v>0</v>
      </c>
      <c r="D3" s="102">
        <v>0</v>
      </c>
      <c r="E3" s="102">
        <v>0</v>
      </c>
      <c r="F3" s="102">
        <v>0</v>
      </c>
      <c r="G3" s="102">
        <v>0</v>
      </c>
      <c r="I3" s="50" t="str">
        <f>IF(G3=0,"",(G3-E3)/E3)</f>
        <v/>
      </c>
    </row>
    <row r="4" spans="1:9" x14ac:dyDescent="0.25">
      <c r="A4" s="101" t="s">
        <v>484</v>
      </c>
      <c r="B4" s="101" t="s">
        <v>468</v>
      </c>
      <c r="C4" s="102">
        <v>0</v>
      </c>
      <c r="D4" s="102">
        <v>0</v>
      </c>
      <c r="E4" s="102">
        <v>0</v>
      </c>
      <c r="F4" s="102">
        <v>0</v>
      </c>
      <c r="G4" s="102">
        <v>0</v>
      </c>
      <c r="I4" s="50" t="str">
        <f>IF(G4=0,"",(G4-E4)/E4)</f>
        <v/>
      </c>
    </row>
    <row r="5" spans="1:9" x14ac:dyDescent="0.25">
      <c r="A5" s="101" t="s">
        <v>485</v>
      </c>
      <c r="B5" s="101" t="s">
        <v>486</v>
      </c>
      <c r="C5" s="102">
        <v>900</v>
      </c>
      <c r="D5" s="102">
        <v>831</v>
      </c>
      <c r="E5" s="102">
        <v>365</v>
      </c>
      <c r="F5" s="102">
        <v>340</v>
      </c>
      <c r="G5" s="102">
        <v>1450</v>
      </c>
      <c r="I5" s="50" t="str">
        <f>IF(G4=0,"",(G4-E4)/E4)</f>
        <v/>
      </c>
    </row>
    <row r="6" spans="1:9" x14ac:dyDescent="0.25">
      <c r="A6" s="101" t="s">
        <v>487</v>
      </c>
      <c r="B6" s="101" t="s">
        <v>488</v>
      </c>
      <c r="C6" s="102">
        <v>24000</v>
      </c>
      <c r="D6" s="102">
        <v>24000</v>
      </c>
      <c r="E6" s="102">
        <v>24000</v>
      </c>
      <c r="F6" s="102">
        <v>24000</v>
      </c>
      <c r="G6" s="102">
        <v>25000</v>
      </c>
      <c r="I6" s="50">
        <f t="shared" ref="I6:I19" si="0">IF(G6=0,"",(G6-E6)/E6)</f>
        <v>4.1666666666666664E-2</v>
      </c>
    </row>
    <row r="7" spans="1:9" x14ac:dyDescent="0.25">
      <c r="A7" s="101" t="s">
        <v>489</v>
      </c>
      <c r="B7" s="101" t="s">
        <v>490</v>
      </c>
      <c r="C7" s="102">
        <v>21696</v>
      </c>
      <c r="D7" s="102">
        <v>21696</v>
      </c>
      <c r="E7" s="102">
        <v>21246</v>
      </c>
      <c r="F7" s="102">
        <v>21186</v>
      </c>
      <c r="G7" s="102">
        <v>20677</v>
      </c>
      <c r="I7" s="50">
        <f t="shared" si="0"/>
        <v>-2.6781511813988516E-2</v>
      </c>
    </row>
    <row r="8" spans="1:9" x14ac:dyDescent="0.25">
      <c r="A8" s="54" t="s">
        <v>208</v>
      </c>
      <c r="B8" s="101"/>
      <c r="C8" s="102">
        <f>SUM(C3:C7)</f>
        <v>46596</v>
      </c>
      <c r="D8" s="102">
        <f>SUM(D3:D7)</f>
        <v>46527</v>
      </c>
      <c r="E8" s="102">
        <f>SUM(E3:E7)</f>
        <v>45611</v>
      </c>
      <c r="F8" s="102">
        <f>SUM(F3:F7)</f>
        <v>45526</v>
      </c>
      <c r="G8" s="102">
        <f>SUM(G3:G7)</f>
        <v>47127</v>
      </c>
      <c r="I8" s="50">
        <f t="shared" si="0"/>
        <v>3.3237596193900591E-2</v>
      </c>
    </row>
    <row r="9" spans="1:9" x14ac:dyDescent="0.25">
      <c r="A9" s="44" t="s">
        <v>209</v>
      </c>
      <c r="C9" s="104"/>
      <c r="D9" s="104"/>
      <c r="E9" s="104"/>
      <c r="F9" s="104"/>
      <c r="G9" s="104"/>
      <c r="I9" s="50" t="str">
        <f t="shared" si="0"/>
        <v/>
      </c>
    </row>
    <row r="10" spans="1:9" x14ac:dyDescent="0.25">
      <c r="A10" s="101" t="s">
        <v>491</v>
      </c>
      <c r="B10" s="101" t="s">
        <v>486</v>
      </c>
      <c r="C10" s="102">
        <v>900</v>
      </c>
      <c r="D10" s="102">
        <v>831</v>
      </c>
      <c r="E10" s="102">
        <v>365</v>
      </c>
      <c r="F10" s="102">
        <v>340</v>
      </c>
      <c r="G10" s="102">
        <v>1450</v>
      </c>
      <c r="I10" s="50">
        <f t="shared" si="0"/>
        <v>2.9726027397260273</v>
      </c>
    </row>
    <row r="11" spans="1:9" x14ac:dyDescent="0.25">
      <c r="A11" s="101" t="s">
        <v>492</v>
      </c>
      <c r="B11" s="101" t="s">
        <v>476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I11" s="50" t="str">
        <f t="shared" si="0"/>
        <v/>
      </c>
    </row>
    <row r="12" spans="1:9" x14ac:dyDescent="0.25">
      <c r="A12" s="101" t="s">
        <v>493</v>
      </c>
      <c r="B12" s="101" t="s">
        <v>478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I12" s="50" t="str">
        <f t="shared" si="0"/>
        <v/>
      </c>
    </row>
    <row r="13" spans="1:9" x14ac:dyDescent="0.25">
      <c r="A13" s="101" t="s">
        <v>494</v>
      </c>
      <c r="B13" s="101" t="s">
        <v>480</v>
      </c>
      <c r="C13" s="102">
        <v>0</v>
      </c>
      <c r="D13" s="102">
        <v>1774</v>
      </c>
      <c r="E13" s="102">
        <v>0</v>
      </c>
      <c r="F13" s="102">
        <v>0</v>
      </c>
      <c r="G13" s="102">
        <v>0</v>
      </c>
      <c r="I13" s="50" t="str">
        <f t="shared" si="0"/>
        <v/>
      </c>
    </row>
    <row r="14" spans="1:9" x14ac:dyDescent="0.25">
      <c r="A14" s="101" t="s">
        <v>495</v>
      </c>
      <c r="B14" s="101" t="s">
        <v>217</v>
      </c>
      <c r="C14" s="102">
        <v>30</v>
      </c>
      <c r="D14" s="102">
        <v>85</v>
      </c>
      <c r="E14" s="102">
        <v>100</v>
      </c>
      <c r="F14" s="102">
        <v>1948</v>
      </c>
      <c r="G14" s="102">
        <v>100</v>
      </c>
      <c r="I14" s="50">
        <f t="shared" si="0"/>
        <v>0</v>
      </c>
    </row>
    <row r="15" spans="1:9" x14ac:dyDescent="0.25">
      <c r="A15" s="54" t="s">
        <v>252</v>
      </c>
      <c r="B15" s="101"/>
      <c r="C15" s="102">
        <f>SUM(C10:C14)</f>
        <v>930</v>
      </c>
      <c r="D15" s="102">
        <f>SUM(D10:D14)</f>
        <v>2690</v>
      </c>
      <c r="E15" s="102">
        <f>SUM(E10:E14)</f>
        <v>465</v>
      </c>
      <c r="F15" s="102">
        <f>SUM(F10:F14)</f>
        <v>2288</v>
      </c>
      <c r="G15" s="102">
        <f>SUM(G10:G14)</f>
        <v>1550</v>
      </c>
      <c r="I15" s="50">
        <f t="shared" si="0"/>
        <v>2.3333333333333335</v>
      </c>
    </row>
    <row r="16" spans="1:9" x14ac:dyDescent="0.25">
      <c r="C16" s="104"/>
      <c r="D16" s="104"/>
      <c r="E16" s="104"/>
      <c r="F16" s="104"/>
      <c r="G16" s="104"/>
      <c r="I16" s="50" t="str">
        <f t="shared" si="0"/>
        <v/>
      </c>
    </row>
    <row r="17" spans="1:9" ht="15.75" thickBot="1" x14ac:dyDescent="0.3">
      <c r="A17" s="73" t="s">
        <v>13</v>
      </c>
      <c r="B17" s="73" t="s">
        <v>253</v>
      </c>
      <c r="C17" s="102">
        <v>500</v>
      </c>
      <c r="D17" s="102">
        <v>500</v>
      </c>
      <c r="E17" s="102">
        <v>2600</v>
      </c>
      <c r="F17" s="105">
        <v>0</v>
      </c>
      <c r="G17" s="102">
        <v>2000</v>
      </c>
      <c r="I17" s="50">
        <f t="shared" si="0"/>
        <v>-0.23076923076923078</v>
      </c>
    </row>
    <row r="18" spans="1:9" x14ac:dyDescent="0.25">
      <c r="I18" s="50" t="str">
        <f t="shared" si="0"/>
        <v/>
      </c>
    </row>
    <row r="19" spans="1:9" ht="15.75" thickBot="1" x14ac:dyDescent="0.3">
      <c r="A19" s="73" t="s">
        <v>496</v>
      </c>
      <c r="B19" s="73" t="s">
        <v>255</v>
      </c>
      <c r="C19" s="105">
        <f>C8-C15-C17</f>
        <v>45166</v>
      </c>
      <c r="D19" s="105">
        <f>D8-D15-D17</f>
        <v>43337</v>
      </c>
      <c r="E19" s="105">
        <f>E8-E15-E17</f>
        <v>42546</v>
      </c>
      <c r="F19" s="105">
        <f>F8-F15-F17</f>
        <v>43238</v>
      </c>
      <c r="G19" s="105">
        <f>G8-G15-G17</f>
        <v>43577</v>
      </c>
      <c r="I19" s="50">
        <f t="shared" si="0"/>
        <v>2.4232595308607156E-2</v>
      </c>
    </row>
    <row r="20" spans="1:9" x14ac:dyDescent="0.25">
      <c r="I20" s="107"/>
    </row>
    <row r="21" spans="1:9" x14ac:dyDescent="0.25">
      <c r="I21" s="107"/>
    </row>
    <row r="22" spans="1:9" x14ac:dyDescent="0.25">
      <c r="B22" t="s">
        <v>256</v>
      </c>
      <c r="C22" s="104">
        <f>SUM(C15+C17+C19)</f>
        <v>46596</v>
      </c>
      <c r="D22" s="104">
        <f>SUM(D15+D17+D19)</f>
        <v>46527</v>
      </c>
      <c r="E22" s="104">
        <f>SUM(E15+E17+E19)</f>
        <v>45611</v>
      </c>
      <c r="F22" s="104" t="s">
        <v>13</v>
      </c>
      <c r="G22" s="104">
        <f>SUM(G15+G17+G19)</f>
        <v>47127</v>
      </c>
      <c r="I22" s="107"/>
    </row>
    <row r="23" spans="1:9" x14ac:dyDescent="0.25">
      <c r="I23" s="107"/>
    </row>
    <row r="24" spans="1:9" x14ac:dyDescent="0.25">
      <c r="B24" t="s">
        <v>258</v>
      </c>
      <c r="C24" s="51">
        <f>SUM(C15+C19)</f>
        <v>46096</v>
      </c>
      <c r="D24" s="51">
        <f>SUM(D15+D19)</f>
        <v>46027</v>
      </c>
      <c r="E24" s="51">
        <f>SUM(E15+E19)</f>
        <v>43011</v>
      </c>
      <c r="F24" s="51"/>
      <c r="G24" s="51">
        <f>SUM(G15+G19)</f>
        <v>45127</v>
      </c>
      <c r="I24" s="107"/>
    </row>
    <row r="25" spans="1:9" x14ac:dyDescent="0.25">
      <c r="F25" s="51"/>
      <c r="I25" s="107"/>
    </row>
    <row r="26" spans="1:9" x14ac:dyDescent="0.25">
      <c r="B26" t="s">
        <v>259</v>
      </c>
      <c r="C26" s="51">
        <f>SUM(-C8)</f>
        <v>-46596</v>
      </c>
      <c r="D26" s="51">
        <f>SUM(-D8)</f>
        <v>-46527</v>
      </c>
      <c r="E26" s="51">
        <f>SUM(-E8)</f>
        <v>-45611</v>
      </c>
      <c r="F26" s="51"/>
      <c r="G26" s="51">
        <f>SUM(-G8)</f>
        <v>-47127</v>
      </c>
      <c r="I26" s="107"/>
    </row>
    <row r="27" spans="1:9" x14ac:dyDescent="0.25">
      <c r="F27" s="51"/>
      <c r="I27" s="107"/>
    </row>
    <row r="28" spans="1:9" x14ac:dyDescent="0.25">
      <c r="B28" t="s">
        <v>260</v>
      </c>
      <c r="C28" s="51">
        <f>SUM(C24:C26)</f>
        <v>-500</v>
      </c>
      <c r="D28" s="51">
        <f>SUM(D24:D26)</f>
        <v>-500</v>
      </c>
      <c r="E28" s="51">
        <f>SUM(E24:E26)</f>
        <v>-2600</v>
      </c>
      <c r="F28" s="51"/>
      <c r="G28" s="51">
        <f>SUM(G24:G26)</f>
        <v>-2000</v>
      </c>
      <c r="I28" s="107"/>
    </row>
    <row r="29" spans="1:9" x14ac:dyDescent="0.25">
      <c r="I29" s="107"/>
    </row>
    <row r="30" spans="1:9" x14ac:dyDescent="0.25">
      <c r="B30" t="s">
        <v>261</v>
      </c>
      <c r="C30" s="104">
        <f>A32</f>
        <v>0</v>
      </c>
      <c r="D30" s="104" t="str">
        <f>B32</f>
        <v>Fund Balance -End of Year</v>
      </c>
      <c r="E30" s="104">
        <f>C32</f>
        <v>-500</v>
      </c>
      <c r="F30" s="104"/>
      <c r="G30" s="104">
        <f>E32</f>
        <v>-3100</v>
      </c>
      <c r="I30" s="107"/>
    </row>
    <row r="31" spans="1:9" x14ac:dyDescent="0.25">
      <c r="I31" s="107"/>
    </row>
    <row r="32" spans="1:9" x14ac:dyDescent="0.25">
      <c r="B32" t="s">
        <v>344</v>
      </c>
      <c r="C32" s="51">
        <f>SUM(C28:C30)</f>
        <v>-500</v>
      </c>
      <c r="D32" s="51">
        <f>SUM(D28:D30)</f>
        <v>-500</v>
      </c>
      <c r="E32" s="51">
        <f>SUM(E28:E30)</f>
        <v>-3100</v>
      </c>
      <c r="F32" s="51"/>
      <c r="G32" s="51">
        <f>SUM(G28:G30)</f>
        <v>-5100</v>
      </c>
      <c r="I32" s="107"/>
    </row>
    <row r="33" spans="2:9" x14ac:dyDescent="0.25">
      <c r="I33" s="107"/>
    </row>
    <row r="34" spans="2:9" x14ac:dyDescent="0.25">
      <c r="B34" s="106" t="s">
        <v>263</v>
      </c>
      <c r="I34" s="107"/>
    </row>
    <row r="35" spans="2:9" x14ac:dyDescent="0.25">
      <c r="I35" s="107"/>
    </row>
    <row r="36" spans="2:9" x14ac:dyDescent="0.25">
      <c r="B36" t="s">
        <v>265</v>
      </c>
      <c r="C36" s="65"/>
      <c r="D36" s="65"/>
      <c r="E36" s="65"/>
      <c r="F36" s="51"/>
      <c r="G36" s="65"/>
      <c r="I36" s="107"/>
    </row>
    <row r="37" spans="2:9" x14ac:dyDescent="0.25">
      <c r="B37" t="s">
        <v>345</v>
      </c>
      <c r="C37" s="65"/>
      <c r="D37" s="65"/>
      <c r="E37" s="65"/>
      <c r="F37" s="51"/>
      <c r="G37" s="65"/>
      <c r="I37" s="107"/>
    </row>
    <row r="38" spans="2:9" x14ac:dyDescent="0.25">
      <c r="F38" s="51"/>
      <c r="I38" s="107"/>
    </row>
    <row r="39" spans="2:9" x14ac:dyDescent="0.25">
      <c r="B39" t="s">
        <v>267</v>
      </c>
      <c r="C39" s="51"/>
      <c r="D39" s="51"/>
      <c r="E39" s="51"/>
      <c r="F39" s="51"/>
      <c r="G39" s="51"/>
      <c r="I39" s="107"/>
    </row>
    <row r="40" spans="2:9" x14ac:dyDescent="0.25">
      <c r="I40" s="107"/>
    </row>
    <row r="41" spans="2:9" x14ac:dyDescent="0.25">
      <c r="I41" s="107"/>
    </row>
  </sheetData>
  <pageMargins left="0.5" right="0.5" top="0.75" bottom="0.5" header="0.30000000000000004" footer="0"/>
  <pageSetup paperSize="0" orientation="landscape" horizontalDpi="0" verticalDpi="0" copies="0"/>
  <headerFooter>
    <oddHeader>&amp;CWater District #2: Rt. 98 North of Village of Alexander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F864-FE15-4E1A-AE3F-9A6A0783BFB0}">
  <sheetPr>
    <pageSetUpPr fitToPage="1"/>
  </sheetPr>
  <dimension ref="A1:I37"/>
  <sheetViews>
    <sheetView workbookViewId="0">
      <selection activeCell="F1" sqref="F1"/>
    </sheetView>
  </sheetViews>
  <sheetFormatPr defaultRowHeight="15" x14ac:dyDescent="0.25"/>
  <cols>
    <col min="1" max="1" width="13.7109375" customWidth="1"/>
    <col min="2" max="2" width="57.7109375" customWidth="1"/>
    <col min="3" max="7" width="14.7109375" customWidth="1"/>
    <col min="8" max="8" width="2.7109375" customWidth="1"/>
    <col min="9" max="9" width="8.7109375" customWidth="1"/>
    <col min="10" max="10" width="9.140625" customWidth="1"/>
  </cols>
  <sheetData>
    <row r="1" spans="1:9" ht="45" x14ac:dyDescent="0.25">
      <c r="A1" s="40" t="s">
        <v>29</v>
      </c>
      <c r="B1" s="41" t="s">
        <v>30</v>
      </c>
      <c r="C1" s="42">
        <v>2023</v>
      </c>
      <c r="D1" s="42" t="s">
        <v>32</v>
      </c>
      <c r="E1" s="42">
        <v>2024</v>
      </c>
      <c r="F1" s="42" t="s">
        <v>34</v>
      </c>
      <c r="G1" s="42">
        <v>2025</v>
      </c>
      <c r="I1" s="43" t="s">
        <v>35</v>
      </c>
    </row>
    <row r="2" spans="1:9" x14ac:dyDescent="0.25">
      <c r="A2" s="44" t="s">
        <v>5</v>
      </c>
      <c r="B2" s="44"/>
      <c r="C2" s="44"/>
      <c r="D2" s="44"/>
      <c r="E2" s="44"/>
      <c r="F2" s="44"/>
      <c r="G2" s="44"/>
    </row>
    <row r="3" spans="1:9" x14ac:dyDescent="0.25">
      <c r="A3" s="101" t="s">
        <v>497</v>
      </c>
      <c r="B3" s="101" t="s">
        <v>468</v>
      </c>
      <c r="C3" s="102">
        <v>3192</v>
      </c>
      <c r="D3" s="102">
        <v>3192</v>
      </c>
      <c r="E3" s="102">
        <v>3192</v>
      </c>
      <c r="F3" s="108">
        <v>3192</v>
      </c>
      <c r="G3" s="102">
        <v>3192</v>
      </c>
    </row>
    <row r="4" spans="1:9" x14ac:dyDescent="0.25">
      <c r="A4" s="101" t="s">
        <v>498</v>
      </c>
      <c r="B4" s="101" t="s">
        <v>486</v>
      </c>
      <c r="C4" s="102">
        <v>120</v>
      </c>
      <c r="D4" s="102">
        <v>111</v>
      </c>
      <c r="E4" s="102">
        <v>125</v>
      </c>
      <c r="F4" s="102">
        <v>113</v>
      </c>
      <c r="G4" s="102">
        <v>500</v>
      </c>
      <c r="I4" s="50">
        <f>IF(G3=0,"",(G3-E3)/E3)</f>
        <v>0</v>
      </c>
    </row>
    <row r="5" spans="1:9" x14ac:dyDescent="0.25">
      <c r="A5" s="54" t="s">
        <v>208</v>
      </c>
      <c r="B5" s="101"/>
      <c r="C5" s="102">
        <f>SUM(C3:C4)</f>
        <v>3312</v>
      </c>
      <c r="D5" s="102">
        <f>SUM(D3:D4)</f>
        <v>3303</v>
      </c>
      <c r="E5" s="102">
        <f>SUM(E3:E4)</f>
        <v>3317</v>
      </c>
      <c r="F5" s="108">
        <f>SUM(F3:F4)</f>
        <v>3305</v>
      </c>
      <c r="G5" s="102">
        <f>SUM(G3:G4)</f>
        <v>3692</v>
      </c>
      <c r="I5" s="50">
        <f>IF(G5=0,"",(G5-E5)/E5)</f>
        <v>0.11305396442568585</v>
      </c>
    </row>
    <row r="6" spans="1:9" x14ac:dyDescent="0.25">
      <c r="A6" s="44" t="s">
        <v>209</v>
      </c>
      <c r="C6" s="104"/>
      <c r="D6" s="104"/>
      <c r="E6" s="104"/>
      <c r="F6" s="104"/>
      <c r="G6" s="104"/>
    </row>
    <row r="7" spans="1:9" x14ac:dyDescent="0.25">
      <c r="A7" s="101" t="s">
        <v>499</v>
      </c>
      <c r="B7" s="101" t="s">
        <v>486</v>
      </c>
      <c r="C7" s="102">
        <v>120</v>
      </c>
      <c r="D7" s="102">
        <v>111</v>
      </c>
      <c r="E7" s="102">
        <v>125</v>
      </c>
      <c r="F7" s="102">
        <v>113</v>
      </c>
      <c r="G7" s="102">
        <v>500</v>
      </c>
      <c r="I7" s="50">
        <f>IF(G7=0,"",(G7-E7)/E7)</f>
        <v>3</v>
      </c>
    </row>
    <row r="8" spans="1:9" x14ac:dyDescent="0.25">
      <c r="A8" s="101" t="s">
        <v>500</v>
      </c>
      <c r="B8" s="101" t="s">
        <v>478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I8" s="50" t="str">
        <f>IF(G8=0,"",(G8-E8)/E8)</f>
        <v/>
      </c>
    </row>
    <row r="9" spans="1:9" x14ac:dyDescent="0.25">
      <c r="A9" s="101" t="s">
        <v>501</v>
      </c>
      <c r="B9" s="101" t="s">
        <v>480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I9" s="50" t="str">
        <f>IF(G9=0,"",(G9-E9)/E9)</f>
        <v/>
      </c>
    </row>
    <row r="10" spans="1:9" x14ac:dyDescent="0.25">
      <c r="A10" s="101" t="s">
        <v>502</v>
      </c>
      <c r="B10" s="101" t="s">
        <v>217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I10" s="50" t="str">
        <f>IF(G10=0,"",(G10-E10)/E10)</f>
        <v/>
      </c>
    </row>
    <row r="11" spans="1:9" x14ac:dyDescent="0.25">
      <c r="A11" s="54" t="s">
        <v>252</v>
      </c>
      <c r="B11" s="101"/>
      <c r="C11" s="102">
        <f>SUM(C7:C10)</f>
        <v>120</v>
      </c>
      <c r="D11" s="102">
        <f>SUM(D7:D10)</f>
        <v>111</v>
      </c>
      <c r="E11" s="102">
        <f>SUM(E7:E10)</f>
        <v>125</v>
      </c>
      <c r="F11" s="102">
        <f>SUM(F7:F10)</f>
        <v>113</v>
      </c>
      <c r="G11" s="102">
        <f>SUM(G7:G10)</f>
        <v>500</v>
      </c>
      <c r="I11" s="50">
        <f>IF(G11=0,"",(G11-E11)/E11)</f>
        <v>3</v>
      </c>
    </row>
    <row r="12" spans="1:9" x14ac:dyDescent="0.25">
      <c r="C12" s="104"/>
      <c r="D12" s="104"/>
      <c r="E12" s="104"/>
      <c r="F12" s="104"/>
      <c r="G12" s="104"/>
    </row>
    <row r="13" spans="1:9" x14ac:dyDescent="0.25">
      <c r="A13" s="101" t="s">
        <v>13</v>
      </c>
      <c r="B13" s="101" t="s">
        <v>253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</row>
    <row r="15" spans="1:9" ht="15.75" thickBot="1" x14ac:dyDescent="0.3">
      <c r="A15" s="73" t="s">
        <v>503</v>
      </c>
      <c r="B15" s="73" t="s">
        <v>255</v>
      </c>
      <c r="C15" s="109">
        <f>C5-C11-C13</f>
        <v>3192</v>
      </c>
      <c r="D15" s="109">
        <f>D5-D11-D13</f>
        <v>3192</v>
      </c>
      <c r="E15" s="109">
        <f>E5-E11-E13</f>
        <v>3192</v>
      </c>
      <c r="F15" s="105">
        <f>F5-F11-F13</f>
        <v>3192</v>
      </c>
      <c r="G15" s="109">
        <f>G5-G11-G13</f>
        <v>3192</v>
      </c>
      <c r="I15" t="s">
        <v>13</v>
      </c>
    </row>
    <row r="18" spans="2:7" x14ac:dyDescent="0.25">
      <c r="B18" t="s">
        <v>256</v>
      </c>
      <c r="C18" s="104">
        <f>SUM(C11+C13+C15)</f>
        <v>3312</v>
      </c>
      <c r="D18" s="104">
        <f>SUM(D11+D13+D15)</f>
        <v>3303</v>
      </c>
      <c r="E18" s="104">
        <f>SUM(E11+E13+E15)</f>
        <v>3317</v>
      </c>
      <c r="F18" s="104">
        <f>SUM(F11+F13+F15)</f>
        <v>3305</v>
      </c>
      <c r="G18" s="104">
        <f>SUM(G11+G13+G15)</f>
        <v>3692</v>
      </c>
    </row>
    <row r="19" spans="2:7" x14ac:dyDescent="0.25">
      <c r="F19" s="104"/>
    </row>
    <row r="20" spans="2:7" x14ac:dyDescent="0.25">
      <c r="B20" t="s">
        <v>257</v>
      </c>
      <c r="C20" s="104">
        <f>SUM(C18-C5)</f>
        <v>0</v>
      </c>
      <c r="D20" s="104">
        <f>SUM(D18-D5)</f>
        <v>0</v>
      </c>
      <c r="E20" s="104">
        <f>SUM(E18-E5)</f>
        <v>0</v>
      </c>
      <c r="F20" s="104">
        <f>SUM(F18-F5)</f>
        <v>0</v>
      </c>
      <c r="G20" s="104">
        <f>SUM(G18-G5)</f>
        <v>0</v>
      </c>
    </row>
    <row r="22" spans="2:7" x14ac:dyDescent="0.25">
      <c r="B22" t="s">
        <v>258</v>
      </c>
      <c r="C22" s="51">
        <f>SUM(C11+C15)</f>
        <v>3312</v>
      </c>
      <c r="D22" s="51">
        <f>SUM(D11+D15)</f>
        <v>3303</v>
      </c>
      <c r="E22" s="51">
        <f>SUM(E11+E15)</f>
        <v>3317</v>
      </c>
      <c r="F22" s="51">
        <f>SUM(F11+F15)</f>
        <v>3305</v>
      </c>
      <c r="G22" s="51">
        <f>SUM(G11+G15)</f>
        <v>3692</v>
      </c>
    </row>
    <row r="23" spans="2:7" x14ac:dyDescent="0.25">
      <c r="F23" s="51"/>
    </row>
    <row r="24" spans="2:7" x14ac:dyDescent="0.25">
      <c r="B24" t="s">
        <v>259</v>
      </c>
      <c r="C24" s="51">
        <f>SUM(-C5)</f>
        <v>-3312</v>
      </c>
      <c r="D24" s="51">
        <f>SUM(-D5)</f>
        <v>-3303</v>
      </c>
      <c r="E24" s="51">
        <f>SUM(-E5)</f>
        <v>-3317</v>
      </c>
      <c r="F24" s="51">
        <f>SUM(-F5)</f>
        <v>-3305</v>
      </c>
      <c r="G24" s="51">
        <f>SUM(-G5)</f>
        <v>-3692</v>
      </c>
    </row>
    <row r="25" spans="2:7" x14ac:dyDescent="0.25">
      <c r="F25" s="51"/>
    </row>
    <row r="26" spans="2:7" x14ac:dyDescent="0.25">
      <c r="B26" t="s">
        <v>260</v>
      </c>
      <c r="C26" s="110">
        <f>SUM(C22:C24)</f>
        <v>0</v>
      </c>
      <c r="D26" s="110">
        <f>SUM(D22:D24)</f>
        <v>0</v>
      </c>
      <c r="E26" s="110">
        <f>SUM(E22:E24)</f>
        <v>0</v>
      </c>
      <c r="F26" s="110">
        <f>SUM(F22:F24)</f>
        <v>0</v>
      </c>
      <c r="G26" s="110">
        <f>SUM(G22:G24)</f>
        <v>0</v>
      </c>
    </row>
    <row r="28" spans="2:7" x14ac:dyDescent="0.25">
      <c r="B28" t="s">
        <v>261</v>
      </c>
      <c r="C28" s="111">
        <v>208</v>
      </c>
      <c r="D28" s="111">
        <v>208</v>
      </c>
      <c r="E28" s="111">
        <v>208</v>
      </c>
      <c r="F28" s="111"/>
      <c r="G28" s="111">
        <v>208</v>
      </c>
    </row>
    <row r="29" spans="2:7" x14ac:dyDescent="0.25">
      <c r="C29" s="112"/>
      <c r="D29" s="112"/>
      <c r="E29" s="112"/>
      <c r="F29" s="112"/>
      <c r="G29" s="112"/>
    </row>
    <row r="30" spans="2:7" x14ac:dyDescent="0.25">
      <c r="B30" t="s">
        <v>344</v>
      </c>
      <c r="C30" s="111">
        <v>0</v>
      </c>
      <c r="D30" s="111">
        <v>0</v>
      </c>
      <c r="E30" s="111">
        <v>0</v>
      </c>
      <c r="F30" s="111"/>
      <c r="G30" s="111">
        <v>0</v>
      </c>
    </row>
    <row r="32" spans="2:7" x14ac:dyDescent="0.25">
      <c r="B32" s="106"/>
      <c r="C32" s="51"/>
    </row>
    <row r="33" spans="3:3" x14ac:dyDescent="0.25">
      <c r="C33" s="51"/>
    </row>
    <row r="34" spans="3:3" x14ac:dyDescent="0.25">
      <c r="C34" s="110"/>
    </row>
    <row r="35" spans="3:3" x14ac:dyDescent="0.25">
      <c r="C35" s="110"/>
    </row>
    <row r="36" spans="3:3" x14ac:dyDescent="0.25">
      <c r="C36" s="51"/>
    </row>
    <row r="37" spans="3:3" x14ac:dyDescent="0.25">
      <c r="C37" s="51"/>
    </row>
  </sheetData>
  <pageMargins left="0.5" right="0.5" top="0.75" bottom="0.5" header="0.30000000000000004" footer="0"/>
  <pageSetup paperSize="0" orientation="landscape" horizontalDpi="0" verticalDpi="0" copies="0"/>
  <headerFooter>
    <oddHeader xml:space="preserve">&amp;CWater District #3: Wortendyke Pike Rds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5</vt:i4>
      </vt:variant>
    </vt:vector>
  </HeadingPairs>
  <TitlesOfParts>
    <vt:vector size="49" baseType="lpstr">
      <vt:lpstr>Cover_Sheet</vt:lpstr>
      <vt:lpstr>Summary</vt:lpstr>
      <vt:lpstr>A</vt:lpstr>
      <vt:lpstr>B</vt:lpstr>
      <vt:lpstr>DA</vt:lpstr>
      <vt:lpstr>DB</vt:lpstr>
      <vt:lpstr>WD_#1-_SW1</vt:lpstr>
      <vt:lpstr>WD_#2-_SW2</vt:lpstr>
      <vt:lpstr>WD_#3-_SW#3</vt:lpstr>
      <vt:lpstr>WD_#4-_SW4</vt:lpstr>
      <vt:lpstr>WD_#5-_SW5</vt:lpstr>
      <vt:lpstr>WD_#6-_SW6</vt:lpstr>
      <vt:lpstr>CAP_PROJ_WD7</vt:lpstr>
      <vt:lpstr>Fire_Prot'n_Dist</vt:lpstr>
      <vt:lpstr>Salaries</vt:lpstr>
      <vt:lpstr>Sheet28</vt:lpstr>
      <vt:lpstr>Sheet23</vt:lpstr>
      <vt:lpstr>Sheet22</vt:lpstr>
      <vt:lpstr>Sheet29</vt:lpstr>
      <vt:lpstr>Sheet21</vt:lpstr>
      <vt:lpstr>Sheet20</vt:lpstr>
      <vt:lpstr>Sheet26</vt:lpstr>
      <vt:lpstr>Sheet24</vt:lpstr>
      <vt:lpstr>Sheet19</vt:lpstr>
      <vt:lpstr>Sheet27</vt:lpstr>
      <vt:lpstr>Sheet25</vt:lpstr>
      <vt:lpstr>Sheet14</vt:lpstr>
      <vt:lpstr>Sheet16</vt:lpstr>
      <vt:lpstr>Sheet13</vt:lpstr>
      <vt:lpstr>Sheet17</vt:lpstr>
      <vt:lpstr>Sheet18</vt:lpstr>
      <vt:lpstr>Sheet15</vt:lpstr>
      <vt:lpstr>Sheet11</vt:lpstr>
      <vt:lpstr>Sheet5</vt:lpstr>
      <vt:lpstr>Sheet6</vt:lpstr>
      <vt:lpstr>Sheet1</vt:lpstr>
      <vt:lpstr>Sheet3</vt:lpstr>
      <vt:lpstr>Sheet4</vt:lpstr>
      <vt:lpstr>Sheet7</vt:lpstr>
      <vt:lpstr>Sheet8</vt:lpstr>
      <vt:lpstr>Sheet10</vt:lpstr>
      <vt:lpstr>Sheet12</vt:lpstr>
      <vt:lpstr>Sheet9</vt:lpstr>
      <vt:lpstr>Sheet2</vt:lpstr>
      <vt:lpstr>B!Print_Area</vt:lpstr>
      <vt:lpstr>DA!Print_Area</vt:lpstr>
      <vt:lpstr>DB!Print_Area</vt:lpstr>
      <vt:lpstr>Summary!Print_Area</vt:lpstr>
      <vt:lpstr>'WD_#1-_SW1'!Print_Area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</dc:creator>
  <cp:keywords/>
  <dc:description/>
  <cp:lastModifiedBy>Town Clerk</cp:lastModifiedBy>
  <cp:revision/>
  <dcterms:created xsi:type="dcterms:W3CDTF">2012-09-13T17:49:07Z</dcterms:created>
  <dcterms:modified xsi:type="dcterms:W3CDTF">2025-02-05T21:10:46Z</dcterms:modified>
  <cp:category/>
  <cp:contentStatus/>
</cp:coreProperties>
</file>